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90" windowWidth="19245" windowHeight="6870" activeTab="0"/>
  </bookViews>
  <sheets>
    <sheet name="健康づくりチェック表（自動計算用）" sheetId="1" r:id="rId1"/>
    <sheet name="判定表（自動計算用）" sheetId="2" r:id="rId2"/>
  </sheets>
  <definedNames>
    <definedName name="_xlnm.Print_Area" localSheetId="0">'健康づくりチェック表（自動計算用）'!$A$1:$P$137</definedName>
    <definedName name="_xlnm.Print_Area" localSheetId="1">'判定表（自動計算用）'!$A$1:$O$54</definedName>
  </definedNames>
  <calcPr fullCalcOnLoad="1"/>
</workbook>
</file>

<file path=xl/sharedStrings.xml><?xml version="1.0" encoding="utf-8"?>
<sst xmlns="http://schemas.openxmlformats.org/spreadsheetml/2006/main" count="212" uniqueCount="142">
  <si>
    <t>はい</t>
  </si>
  <si>
    <t>いいえ</t>
  </si>
  <si>
    <t>合計</t>
  </si>
  <si>
    <t xml:space="preserve"> 全くない</t>
  </si>
  <si>
    <t>塩分を控えていますか。</t>
  </si>
  <si>
    <t>歯は２０本以上ありますか。</t>
  </si>
  <si>
    <t>あなたは過去１年間（子宮がん検診、乳がん検診については過去２年間）に、下記のがん検診を１つ以上、受けましたか。
　胃がん検診　　 　　肺がん検診　　　　大腸がん検診
　子宮がん検診　　　乳がん検診　　　　その他のがん検診　</t>
  </si>
  <si>
    <t>充分
とれている</t>
  </si>
  <si>
    <t>まあまあ
とれている</t>
  </si>
  <si>
    <t>あまり
とれていない</t>
  </si>
  <si>
    <t>まったく
とれていない</t>
  </si>
  <si>
    <t>まったく
ない</t>
  </si>
  <si>
    <t>あまり
ない</t>
  </si>
  <si>
    <t>多少
ある</t>
  </si>
  <si>
    <t>大いに
ある</t>
  </si>
  <si>
    <t>ここ1カ月間に不安、悩み、苦労などによるストレスがありましたか。</t>
  </si>
  <si>
    <t>いつも</t>
  </si>
  <si>
    <t>たいてい</t>
  </si>
  <si>
    <t xml:space="preserve"> ときどき</t>
  </si>
  <si>
    <t>少し</t>
  </si>
  <si>
    <t>小計</t>
  </si>
  <si>
    <t>⑰</t>
  </si>
  <si>
    <t>⑱</t>
  </si>
  <si>
    <t>⑲</t>
  </si>
  <si>
    <t>⑳</t>
  </si>
  <si>
    <t>⑨</t>
  </si>
  <si>
    <t>⑩</t>
  </si>
  <si>
    <t>⑪</t>
  </si>
  <si>
    <t>⑫</t>
  </si>
  <si>
    <t>⑬</t>
  </si>
  <si>
    <t>⑭</t>
  </si>
  <si>
    <t>⑮</t>
  </si>
  <si>
    <t>⑯</t>
  </si>
  <si>
    <t>④</t>
  </si>
  <si>
    <t>⑤</t>
  </si>
  <si>
    <t>⑥</t>
  </si>
  <si>
    <t>⑦</t>
  </si>
  <si>
    <t>⑧</t>
  </si>
  <si>
    <t>①</t>
  </si>
  <si>
    <t>②</t>
  </si>
  <si>
    <t>③</t>
  </si>
  <si>
    <t>健康管理</t>
  </si>
  <si>
    <t>身体的健康度</t>
  </si>
  <si>
    <t>心の健康度</t>
  </si>
  <si>
    <t>社会的活動</t>
  </si>
  <si>
    <t>総合得点</t>
  </si>
  <si>
    <t>過去1カ月の間に、神経過敏に感じましたか。</t>
  </si>
  <si>
    <t>過去1カ月の間に、絶望的だと感じましたか。</t>
  </si>
  <si>
    <t>過去1カ月の間に、そわそわ、落ち着かなく感じましたか。</t>
  </si>
  <si>
    <t>過去1カ月の間に、気分が沈みこんで、何が起こっても気が晴れないようにか感じましたか。</t>
  </si>
  <si>
    <t>過去1カ月の間に、何をするのも骨折りだと感じましたか。</t>
  </si>
  <si>
    <t>過去1カ月の間に、自分は価値のない人間だと感じましたか。</t>
  </si>
  <si>
    <t>㉑</t>
  </si>
  <si>
    <t>㉒</t>
  </si>
  <si>
    <t>㉗</t>
  </si>
  <si>
    <t>氏名　：</t>
  </si>
  <si>
    <t>体重（ｋｇ）</t>
  </si>
  <si>
    <t>ここ1カ月間、あなたは睡眠（昼寝を含む）で休養が充分とれていますか。</t>
  </si>
  <si>
    <t>性別： 男 ・ 女</t>
  </si>
  <si>
    <t>年代： 20代 ・ 30代 ・ 40代 ・ 50代 ・ 60代 ・ 70代 ・ 80代～</t>
  </si>
  <si>
    <t>あなたは過去１年間に、健診や人間ドックを受けたことがありますか。
※医療機関で受けた健診結果を廿日市市（保健センター）へ情報提供している場合は「はい」に含みます。
※がんのみの検診、妊産婦検診、歯の健康診査、病院や診療所で行う治療としての検査は健診に含みません。</t>
  </si>
  <si>
    <t>健康づくりを目的とした活動に自ら進んで関わっていますか。</t>
  </si>
  <si>
    <t>嗜好品</t>
  </si>
  <si>
    <t>㉕</t>
  </si>
  <si>
    <t>合計点</t>
  </si>
  <si>
    <t>割合点</t>
  </si>
  <si>
    <t>あなたの点数は？</t>
  </si>
  <si>
    <t>食生活と運動習慣</t>
  </si>
  <si>
    <t>割合点の早見表</t>
  </si>
  <si>
    <t>※合計点…チェック表の「合計」枠内の数字</t>
  </si>
  <si>
    <t>※割合点…各分類の満点を分母とした合計点の割合</t>
  </si>
  <si>
    <t>　　　　</t>
  </si>
  <si>
    <t>　例）『身体的健康度』の場合</t>
  </si>
  <si>
    <t>合計得点が６点だとすると、満点は８点だから</t>
  </si>
  <si>
    <t>食生活と
運動習慣</t>
  </si>
  <si>
    <t>あなたのグラフはどんな形？</t>
  </si>
  <si>
    <t>６点÷８点＝0.75となる。</t>
  </si>
  <si>
    <t>過去1年間に、歯の健康づくりのために歯科健康診査や専門家による口腔ケア（歯面の清掃、歯石の除去、入れ歯の調整など）を受けましたか。
※虫歯の治療などに併せた口腔ケアを含みます。</t>
  </si>
  <si>
    <t>作成:廿日市市福祉保健部健康推進課　共同作成:日本赤十字広島看護大学(眞崎直子氏)　監修:藤田保健衛生大学(橋本修二氏)</t>
  </si>
  <si>
    <t>いつも
(７日/週)</t>
  </si>
  <si>
    <t>たいてい
(５～６日/週)</t>
  </si>
  <si>
    <t>少し
(１～２日/週)</t>
  </si>
  <si>
    <t xml:space="preserve">時どき
(３～４日/週) </t>
  </si>
  <si>
    <t>朝食を食べていますか。</t>
  </si>
  <si>
    <t>栄養バランスを考えて食べていますか。</t>
  </si>
  <si>
    <t>野菜やきのこ、海藻類を使った料理を１日に小鉢に５皿から６皿程度は食べていますか。</t>
  </si>
  <si>
    <t xml:space="preserve"> 全く
ない</t>
  </si>
  <si>
    <t>果物を食べていますか。</t>
  </si>
  <si>
    <t>２）この1か月間に毎日または時々たばこを吸っていますか。</t>
  </si>
  <si>
    <t>週2日以上、外出していますか。
※買い物、散歩、通勤等を含みます。</t>
  </si>
  <si>
    <t>あなたの住む地域は、地域でお互いに助け合っているなど、つながりは強い方だと思いますか。</t>
  </si>
  <si>
    <t>１）過去に合計100本以上、または6カ月以上たばこを吸ったことがありますか。</t>
  </si>
  <si>
    <t>２）過去1年間に、健診の結果や医療機関で、高血圧症（血圧が高い）に関する指摘を受けたことがありますか。（治療中を含みます。）</t>
  </si>
  <si>
    <t>１）現在、血圧を下げる薬を飲んでいますか。</t>
  </si>
  <si>
    <t>１）現在、インスリン注射または血糖を下げる薬を飲んでいますか。</t>
  </si>
  <si>
    <t>２）過去1年間に、健診の結果や医療機関で、糖尿病（血糖が高い）に関する指摘を受けたことがありますか。（治療中を含みます。）</t>
  </si>
  <si>
    <r>
      <t>２）過去1年間に、健診の結果や医療機関で、血中の脂質異常[総コレステロール、LDL（悪玉）コレステロールや中性脂肪（トリグリセライド）が高い、または、HDL（善玉）コレステロールが低い]に関する指摘を受けたことがありますか。（治療中を含みます。）</t>
    </r>
  </si>
  <si>
    <t>１）現在、コレステロールを下げる薬を飲んでいますか。</t>
  </si>
  <si>
    <t>地域活動に参加していますか。
※地域活動とは・・・自治会活動(区や町内会の活動)、女性会、子ども会・PTA、老人クラブ、趣味のサークル・団体、スポーツのサークル・団体、市民運動団体、宗教団体（講などを含む）、ボランティアなどの社会奉仕活動、商工会・同業者団体活動、学習・教養のサークル・団体、等</t>
  </si>
  <si>
    <r>
      <t xml:space="preserve">ＢＭＩは１８．５以上２５未満ですか。
</t>
    </r>
    <r>
      <rPr>
        <sz val="8"/>
        <rFont val="ＭＳ Ｐゴシック"/>
        <family val="3"/>
      </rPr>
      <t>※ＢＭＩ（体格指数）＝体重（ｋｇ）÷身長（ｍ）÷身長（ｍ）</t>
    </r>
  </si>
  <si>
    <r>
      <t xml:space="preserve">週3日以上飲酒し、飲酒日1日あたり1合以上飲酒をしますか。
</t>
    </r>
    <r>
      <rPr>
        <sz val="10"/>
        <rFont val="ＭＳ Ｐゴシック"/>
        <family val="3"/>
      </rPr>
      <t xml:space="preserve">※１合は１カップ程度　180ミリリットル
※日本酒１合は、次の量にほぼ相当します。
缶ビール・発泡酒 １.5本　525ミリリットル    チュウハイ ７度　350ミリリットル
焼酎 20度　135ミリリットル                      ウィスキー ダブル１杯　60ミリリットル
焼酎 35度　80ミリリットル                        ワイン ２杯　240ミリリットル
</t>
    </r>
  </si>
  <si>
    <t>ⓐ</t>
  </si>
  <si>
    <t>ⓒ</t>
  </si>
  <si>
    <t>ⓑ</t>
  </si>
  <si>
    <t>ⓐ+ⓑ+ⓒ⇒</t>
  </si>
  <si>
    <t>0～4：3点、5～9：2点、
10～14：1点、15以上：0点</t>
  </si>
  <si>
    <t>※最初に小計を出して、小計を点数化して、ⓒ内に記入してください。⇒</t>
  </si>
  <si>
    <t>㉓</t>
  </si>
  <si>
    <t>㉔</t>
  </si>
  <si>
    <t>㉖</t>
  </si>
  <si>
    <t>㉘</t>
  </si>
  <si>
    <t>１） １回30分以上の運動を週２日以上実施していますか。</t>
  </si>
  <si>
    <t>２） １回30分以上の運動を週２日以上実施し、１年以上継続していますか。</t>
  </si>
  <si>
    <t>入力用</t>
  </si>
  <si>
    <t>④1）</t>
  </si>
  <si>
    <t>④2）</t>
  </si>
  <si>
    <t>⑤1）</t>
  </si>
  <si>
    <t>⑤2）</t>
  </si>
  <si>
    <t>⑥1）</t>
  </si>
  <si>
    <t>⑥2）</t>
  </si>
  <si>
    <t>身長（ｃｍ）</t>
  </si>
  <si>
    <t>ＢＭＩ</t>
  </si>
  <si>
    <t>⑮1）</t>
  </si>
  <si>
    <t>⑮2）</t>
  </si>
  <si>
    <t>㉑</t>
  </si>
  <si>
    <t>㉒</t>
  </si>
  <si>
    <t>㉓</t>
  </si>
  <si>
    <t>㉔</t>
  </si>
  <si>
    <t>㉕</t>
  </si>
  <si>
    <t>㉖</t>
  </si>
  <si>
    <t>㉗</t>
  </si>
  <si>
    <t>㉘</t>
  </si>
  <si>
    <t>⑭1）</t>
  </si>
  <si>
    <t>⑭2）</t>
  </si>
  <si>
    <t>／４９点</t>
  </si>
  <si>
    <t>ハツラツ！健康づくりチェック表（自動計算用）</t>
  </si>
  <si>
    <t>日付：</t>
  </si>
  <si>
    <r>
      <t>★</t>
    </r>
    <r>
      <rPr>
        <b/>
        <sz val="14"/>
        <color indexed="10"/>
        <rFont val="HG丸ｺﾞｼｯｸM-PRO"/>
        <family val="3"/>
      </rPr>
      <t>赤枠内の○をクリックしてください。</t>
    </r>
    <r>
      <rPr>
        <b/>
        <sz val="14"/>
        <color indexed="12"/>
        <rFont val="HG丸ｺﾞｼｯｸM-PRO"/>
        <family val="3"/>
      </rPr>
      <t>青枠内に数字をご記入ください。</t>
    </r>
  </si>
  <si>
    <t>ハツラツ！健康づくりチェック表　判定表（自動計算用）</t>
  </si>
  <si>
    <t>※すでに記入してある赤い線は</t>
  </si>
  <si>
    <t>※青い線があなたのグラフです。</t>
  </si>
  <si>
    <t>　廿日市市の平均値（H24.8）です。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</si>
</sst>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AR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i/>
      <sz val="14"/>
      <name val="AR P丸ゴシック体M"/>
      <family val="3"/>
    </font>
    <font>
      <sz val="8"/>
      <name val="AR P丸ゴシック体M"/>
      <family val="3"/>
    </font>
    <font>
      <sz val="6"/>
      <name val="AR P丸ゴシック体M"/>
      <family val="3"/>
    </font>
    <font>
      <b/>
      <sz val="12"/>
      <name val="AR P丸ゴシック体M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0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0"/>
      <color indexed="8"/>
      <name val="ＭＳ Ｐゴシック"/>
      <family val="3"/>
    </font>
    <font>
      <sz val="16"/>
      <name val="AR P丸ゴシック体M"/>
      <family val="3"/>
    </font>
    <font>
      <sz val="9"/>
      <color indexed="8"/>
      <name val="MS UI Gothic"/>
      <family val="3"/>
    </font>
    <font>
      <b/>
      <sz val="14"/>
      <color indexed="10"/>
      <name val="HG丸ｺﾞｼｯｸM-PRO"/>
      <family val="3"/>
    </font>
    <font>
      <b/>
      <sz val="14"/>
      <color indexed="12"/>
      <name val="HG丸ｺﾞｼｯｸM-PRO"/>
      <family val="3"/>
    </font>
    <font>
      <sz val="7"/>
      <name val="AR P丸ゴシック体M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b/>
      <sz val="20"/>
      <color indexed="8"/>
      <name val="AR丸ゴシック体M"/>
      <family val="3"/>
    </font>
    <font>
      <sz val="11"/>
      <color indexed="8"/>
      <name val="HG丸ｺﾞｼｯｸM-PRO"/>
      <family val="3"/>
    </font>
    <font>
      <sz val="11"/>
      <color indexed="23"/>
      <name val="HG丸ｺﾞｼｯｸM-PRO"/>
      <family val="3"/>
    </font>
    <font>
      <sz val="14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color indexed="12"/>
      <name val="HG丸ｺﾞｼｯｸM-PRO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i/>
      <sz val="14"/>
      <color theme="1"/>
      <name val="Calibri"/>
      <family val="3"/>
    </font>
    <font>
      <i/>
      <sz val="14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20"/>
      <color theme="1"/>
      <name val="AR丸ゴシック体M"/>
      <family val="3"/>
    </font>
    <font>
      <sz val="11"/>
      <color theme="1"/>
      <name val="HG丸ｺﾞｼｯｸM-PRO"/>
      <family val="3"/>
    </font>
    <font>
      <sz val="11"/>
      <color theme="1" tint="0.49998000264167786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rgb="FF0066FF"/>
      <name val="HG丸ｺﾞｼｯｸM-PRO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8"/>
      <name val="Calibri"/>
      <family val="3"/>
    </font>
    <font>
      <sz val="16"/>
      <name val="Calibri"/>
      <family val="3"/>
    </font>
    <font>
      <b/>
      <sz val="1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dotted"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medium"/>
    </border>
    <border>
      <left/>
      <right/>
      <top/>
      <bottom style="medium">
        <color rgb="FF0066FF"/>
      </bottom>
    </border>
    <border>
      <left style="medium">
        <color rgb="FF0066FF"/>
      </left>
      <right style="medium">
        <color rgb="FF0066FF"/>
      </right>
      <top style="medium">
        <color rgb="FF0066FF"/>
      </top>
      <bottom style="medium">
        <color rgb="FF0066F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5" fillId="0" borderId="0">
      <alignment vertical="center"/>
      <protection/>
    </xf>
    <xf numFmtId="0" fontId="69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>
      <alignment horizontal="right" vertical="center"/>
    </xf>
    <xf numFmtId="0" fontId="73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0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1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4" fillId="34" borderId="13" xfId="0" applyFont="1" applyFill="1" applyBorder="1" applyAlignment="1">
      <alignment vertical="center"/>
    </xf>
    <xf numFmtId="0" fontId="70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70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70" fillId="34" borderId="17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right" vertical="center"/>
    </xf>
    <xf numFmtId="0" fontId="70" fillId="34" borderId="11" xfId="0" applyFont="1" applyFill="1" applyBorder="1" applyAlignment="1">
      <alignment vertical="center"/>
    </xf>
    <xf numFmtId="0" fontId="70" fillId="34" borderId="20" xfId="0" applyFont="1" applyFill="1" applyBorder="1" applyAlignment="1">
      <alignment vertical="center"/>
    </xf>
    <xf numFmtId="0" fontId="7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right" vertical="center"/>
    </xf>
    <xf numFmtId="0" fontId="70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vertical="top" wrapText="1"/>
    </xf>
    <xf numFmtId="0" fontId="70" fillId="34" borderId="0" xfId="0" applyFont="1" applyFill="1" applyAlignment="1">
      <alignment vertical="center" wrapText="1"/>
    </xf>
    <xf numFmtId="0" fontId="70" fillId="34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70" fillId="34" borderId="14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70" fillId="34" borderId="26" xfId="0" applyFont="1" applyFill="1" applyBorder="1" applyAlignment="1">
      <alignment horizontal="center" vertical="center"/>
    </xf>
    <xf numFmtId="0" fontId="70" fillId="34" borderId="27" xfId="0" applyFont="1" applyFill="1" applyBorder="1" applyAlignment="1">
      <alignment vertical="center"/>
    </xf>
    <xf numFmtId="0" fontId="70" fillId="34" borderId="23" xfId="0" applyFont="1" applyFill="1" applyBorder="1" applyAlignment="1">
      <alignment vertical="center"/>
    </xf>
    <xf numFmtId="0" fontId="70" fillId="34" borderId="24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70" fillId="34" borderId="29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right" vertical="center"/>
    </xf>
    <xf numFmtId="0" fontId="70" fillId="34" borderId="11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/>
    </xf>
    <xf numFmtId="0" fontId="73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70" fillId="34" borderId="11" xfId="0" applyFont="1" applyFill="1" applyBorder="1" applyAlignment="1">
      <alignment horizontal="left" vertical="center"/>
    </xf>
    <xf numFmtId="0" fontId="70" fillId="34" borderId="16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10" fillId="34" borderId="0" xfId="0" applyFont="1" applyFill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 wrapText="1"/>
    </xf>
    <xf numFmtId="0" fontId="76" fillId="34" borderId="0" xfId="0" applyFont="1" applyFill="1" applyAlignment="1">
      <alignment horizontal="center" vertical="center"/>
    </xf>
    <xf numFmtId="0" fontId="77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77" fillId="34" borderId="18" xfId="0" applyFont="1" applyFill="1" applyBorder="1" applyAlignment="1">
      <alignment vertical="center"/>
    </xf>
    <xf numFmtId="0" fontId="77" fillId="34" borderId="31" xfId="0" applyFont="1" applyFill="1" applyBorder="1" applyAlignment="1">
      <alignment vertical="center"/>
    </xf>
    <xf numFmtId="0" fontId="77" fillId="34" borderId="32" xfId="0" applyFont="1" applyFill="1" applyBorder="1" applyAlignment="1">
      <alignment vertical="center"/>
    </xf>
    <xf numFmtId="0" fontId="77" fillId="34" borderId="32" xfId="0" applyFont="1" applyFill="1" applyBorder="1" applyAlignment="1">
      <alignment vertical="center" wrapText="1"/>
    </xf>
    <xf numFmtId="0" fontId="77" fillId="34" borderId="33" xfId="0" applyFont="1" applyFill="1" applyBorder="1" applyAlignment="1">
      <alignment vertical="center"/>
    </xf>
    <xf numFmtId="0" fontId="77" fillId="34" borderId="34" xfId="0" applyFont="1" applyFill="1" applyBorder="1" applyAlignment="1">
      <alignment horizontal="center" vertical="center"/>
    </xf>
    <xf numFmtId="0" fontId="77" fillId="34" borderId="35" xfId="0" applyFont="1" applyFill="1" applyBorder="1" applyAlignment="1">
      <alignment horizontal="center" vertical="center"/>
    </xf>
    <xf numFmtId="0" fontId="77" fillId="34" borderId="36" xfId="0" applyFont="1" applyFill="1" applyBorder="1" applyAlignment="1">
      <alignment horizontal="center" vertical="center"/>
    </xf>
    <xf numFmtId="176" fontId="77" fillId="34" borderId="37" xfId="0" applyNumberFormat="1" applyFont="1" applyFill="1" applyBorder="1" applyAlignment="1">
      <alignment vertical="center"/>
    </xf>
    <xf numFmtId="176" fontId="77" fillId="34" borderId="38" xfId="0" applyNumberFormat="1" applyFont="1" applyFill="1" applyBorder="1" applyAlignment="1">
      <alignment vertical="center"/>
    </xf>
    <xf numFmtId="176" fontId="77" fillId="34" borderId="39" xfId="0" applyNumberFormat="1" applyFont="1" applyFill="1" applyBorder="1" applyAlignment="1">
      <alignment vertical="center"/>
    </xf>
    <xf numFmtId="176" fontId="77" fillId="34" borderId="40" xfId="0" applyNumberFormat="1" applyFont="1" applyFill="1" applyBorder="1" applyAlignment="1">
      <alignment vertical="center"/>
    </xf>
    <xf numFmtId="0" fontId="77" fillId="34" borderId="17" xfId="0" applyFont="1" applyFill="1" applyBorder="1" applyAlignment="1">
      <alignment horizontal="center" vertical="center"/>
    </xf>
    <xf numFmtId="176" fontId="77" fillId="34" borderId="10" xfId="0" applyNumberFormat="1" applyFont="1" applyFill="1" applyBorder="1" applyAlignment="1">
      <alignment vertical="center"/>
    </xf>
    <xf numFmtId="176" fontId="77" fillId="34" borderId="41" xfId="0" applyNumberFormat="1" applyFont="1" applyFill="1" applyBorder="1" applyAlignment="1">
      <alignment vertical="center"/>
    </xf>
    <xf numFmtId="0" fontId="80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82" fillId="33" borderId="0" xfId="0" applyFont="1" applyFill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4" borderId="11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 horizontal="center" vertical="center"/>
    </xf>
    <xf numFmtId="0" fontId="70" fillId="34" borderId="0" xfId="0" applyFont="1" applyFill="1" applyBorder="1" applyAlignment="1">
      <alignment horizontal="left" vertical="top" wrapText="1"/>
    </xf>
    <xf numFmtId="0" fontId="70" fillId="34" borderId="1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right"/>
    </xf>
    <xf numFmtId="0" fontId="70" fillId="34" borderId="0" xfId="0" applyFont="1" applyFill="1" applyBorder="1" applyAlignment="1">
      <alignment horizontal="left" wrapText="1"/>
    </xf>
    <xf numFmtId="0" fontId="70" fillId="34" borderId="11" xfId="0" applyFont="1" applyFill="1" applyBorder="1" applyAlignment="1">
      <alignment horizontal="left" wrapText="1"/>
    </xf>
    <xf numFmtId="0" fontId="83" fillId="33" borderId="0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84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45" xfId="0" applyFont="1" applyFill="1" applyBorder="1" applyAlignment="1">
      <alignment horizontal="center" vertical="top" wrapText="1"/>
    </xf>
    <xf numFmtId="0" fontId="84" fillId="34" borderId="45" xfId="0" applyFont="1" applyFill="1" applyBorder="1" applyAlignment="1">
      <alignment horizontal="center" vertical="top" wrapText="1"/>
    </xf>
    <xf numFmtId="0" fontId="85" fillId="34" borderId="11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85" fillId="34" borderId="46" xfId="0" applyFont="1" applyFill="1" applyBorder="1" applyAlignment="1">
      <alignment horizontal="center" vertical="top" wrapText="1"/>
    </xf>
    <xf numFmtId="0" fontId="70" fillId="34" borderId="11" xfId="0" applyFont="1" applyFill="1" applyBorder="1" applyAlignment="1">
      <alignment horizontal="left" vertical="center"/>
    </xf>
    <xf numFmtId="0" fontId="19" fillId="34" borderId="46" xfId="0" applyFont="1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 vertical="top"/>
    </xf>
    <xf numFmtId="0" fontId="70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70" fillId="34" borderId="27" xfId="0" applyFont="1" applyFill="1" applyBorder="1" applyAlignment="1">
      <alignment horizontal="left" vertical="center" wrapText="1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86" fillId="34" borderId="0" xfId="0" applyFont="1" applyFill="1" applyAlignment="1">
      <alignment horizontal="center" vertical="center"/>
    </xf>
    <xf numFmtId="0" fontId="77" fillId="34" borderId="53" xfId="0" applyFont="1" applyFill="1" applyBorder="1" applyAlignment="1">
      <alignment horizontal="center" vertical="center"/>
    </xf>
    <xf numFmtId="0" fontId="77" fillId="34" borderId="54" xfId="0" applyFont="1" applyFill="1" applyBorder="1" applyAlignment="1">
      <alignment horizontal="center" vertical="center"/>
    </xf>
    <xf numFmtId="0" fontId="77" fillId="34" borderId="53" xfId="0" applyFont="1" applyFill="1" applyBorder="1" applyAlignment="1">
      <alignment horizontal="center" vertical="center" wrapText="1"/>
    </xf>
    <xf numFmtId="0" fontId="77" fillId="34" borderId="55" xfId="0" applyFont="1" applyFill="1" applyBorder="1" applyAlignment="1">
      <alignment horizontal="center" vertical="center"/>
    </xf>
    <xf numFmtId="0" fontId="77" fillId="34" borderId="56" xfId="0" applyFont="1" applyFill="1" applyBorder="1" applyAlignment="1">
      <alignment horizontal="center" vertical="center"/>
    </xf>
    <xf numFmtId="0" fontId="77" fillId="34" borderId="57" xfId="0" applyFont="1" applyFill="1" applyBorder="1" applyAlignment="1">
      <alignment horizontal="center" vertical="center"/>
    </xf>
    <xf numFmtId="0" fontId="77" fillId="34" borderId="58" xfId="0" applyFont="1" applyFill="1" applyBorder="1" applyAlignment="1">
      <alignment horizontal="center" vertical="center"/>
    </xf>
    <xf numFmtId="0" fontId="77" fillId="34" borderId="59" xfId="0" applyFont="1" applyFill="1" applyBorder="1" applyAlignment="1">
      <alignment horizontal="center" vertical="center"/>
    </xf>
    <xf numFmtId="0" fontId="77" fillId="34" borderId="60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61" xfId="0" applyFont="1" applyFill="1" applyBorder="1" applyAlignment="1">
      <alignment horizontal="center" vertical="center"/>
    </xf>
    <xf numFmtId="0" fontId="77" fillId="34" borderId="62" xfId="0" applyFont="1" applyFill="1" applyBorder="1" applyAlignment="1">
      <alignment horizontal="center" vertical="center"/>
    </xf>
    <xf numFmtId="0" fontId="77" fillId="34" borderId="4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7" fillId="34" borderId="41" xfId="0" applyFont="1" applyFill="1" applyBorder="1" applyAlignment="1">
      <alignment horizontal="center" vertical="center"/>
    </xf>
    <xf numFmtId="176" fontId="77" fillId="34" borderId="10" xfId="0" applyNumberFormat="1" applyFont="1" applyFill="1" applyBorder="1" applyAlignment="1">
      <alignment horizontal="center" vertical="center"/>
    </xf>
    <xf numFmtId="176" fontId="77" fillId="34" borderId="41" xfId="0" applyNumberFormat="1" applyFont="1" applyFill="1" applyBorder="1" applyAlignment="1">
      <alignment horizontal="center" vertical="center"/>
    </xf>
    <xf numFmtId="0" fontId="77" fillId="34" borderId="63" xfId="0" applyFont="1" applyFill="1" applyBorder="1" applyAlignment="1">
      <alignment horizontal="center" vertical="center"/>
    </xf>
    <xf numFmtId="0" fontId="77" fillId="34" borderId="39" xfId="0" applyFont="1" applyFill="1" applyBorder="1" applyAlignment="1">
      <alignment horizontal="center" vertical="center"/>
    </xf>
    <xf numFmtId="0" fontId="77" fillId="34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24"/>
          <c:w val="0.5515"/>
          <c:h val="0.82225"/>
        </c:manualLayout>
      </c:layout>
      <c:radarChart>
        <c:radarStyle val="marker"/>
        <c:varyColors val="0"/>
        <c:ser>
          <c:idx val="1"/>
          <c:order val="0"/>
          <c:tx>
            <c:v>市の平均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'判定表（自動計算用）'!$B$6:$B$11</c:f>
              <c:strCache/>
            </c:strRef>
          </c:cat>
          <c:val>
            <c:numLit>
              <c:ptCount val="6"/>
              <c:pt idx="0">
                <c:v>0.561677835691238</c:v>
              </c:pt>
              <c:pt idx="1">
                <c:v>0.815616343490305</c:v>
              </c:pt>
              <c:pt idx="2">
                <c:v>0.589435052042595</c:v>
              </c:pt>
              <c:pt idx="3">
                <c:v>0.762626262626263</c:v>
              </c:pt>
              <c:pt idx="4">
                <c:v>0.645034414945918</c:v>
              </c:pt>
              <c:pt idx="5">
                <c:v>0.483593242365171</c:v>
              </c:pt>
            </c:numLit>
          </c:val>
        </c:ser>
        <c:ser>
          <c:idx val="0"/>
          <c:order val="1"/>
          <c:tx>
            <c:v>あなたのグラフ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'判定表（自動計算用）'!$B$6:$B$11</c:f>
              <c:strCache/>
            </c:strRef>
          </c:cat>
          <c:val>
            <c:numRef>
              <c:f>'判定表（自動計算用）'!$T$6:$T$11</c:f>
              <c:numCache/>
            </c:numRef>
          </c:val>
        </c:ser>
        <c:axId val="13860581"/>
        <c:axId val="57636366"/>
      </c:radarChart>
      <c:catAx>
        <c:axId val="138605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 val="autoZero"/>
        <c:auto val="0"/>
        <c:lblOffset val="100"/>
        <c:tickLblSkip val="1"/>
        <c:noMultiLvlLbl val="0"/>
      </c:catAx>
      <c:valAx>
        <c:axId val="57636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60581"/>
        <c:crossesAt val="1"/>
        <c:crossBetween val="between"/>
        <c:dispUnits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219075</xdr:rowOff>
    </xdr:from>
    <xdr:to>
      <xdr:col>6</xdr:col>
      <xdr:colOff>228600</xdr:colOff>
      <xdr:row>2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838450" y="600075"/>
          <a:ext cx="790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219075</xdr:rowOff>
    </xdr:from>
    <xdr:to>
      <xdr:col>14</xdr:col>
      <xdr:colOff>581025</xdr:colOff>
      <xdr:row>3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847975" y="838200"/>
          <a:ext cx="3552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79</xdr:row>
      <xdr:rowOff>561975</xdr:rowOff>
    </xdr:from>
    <xdr:to>
      <xdr:col>8</xdr:col>
      <xdr:colOff>257175</xdr:colOff>
      <xdr:row>81</xdr:row>
      <xdr:rowOff>152400</xdr:rowOff>
    </xdr:to>
    <xdr:sp>
      <xdr:nvSpPr>
        <xdr:cNvPr id="3" name="角丸四角形 4"/>
        <xdr:cNvSpPr>
          <a:spLocks/>
        </xdr:cNvSpPr>
      </xdr:nvSpPr>
      <xdr:spPr>
        <a:xfrm>
          <a:off x="190500" y="13858875"/>
          <a:ext cx="4133850" cy="600075"/>
        </a:xfrm>
        <a:prstGeom prst="round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123825</xdr:rowOff>
    </xdr:from>
    <xdr:to>
      <xdr:col>14</xdr:col>
      <xdr:colOff>95250</xdr:colOff>
      <xdr:row>28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47625" y="3314700"/>
          <a:ext cx="6505575" cy="3067050"/>
        </a:xfrm>
        <a:prstGeom prst="round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95250</xdr:rowOff>
    </xdr:from>
    <xdr:to>
      <xdr:col>13</xdr:col>
      <xdr:colOff>361950</xdr:colOff>
      <xdr:row>52</xdr:row>
      <xdr:rowOff>9525</xdr:rowOff>
    </xdr:to>
    <xdr:graphicFrame>
      <xdr:nvGraphicFramePr>
        <xdr:cNvPr id="2" name="グラフ 4"/>
        <xdr:cNvGraphicFramePr/>
      </xdr:nvGraphicFramePr>
      <xdr:xfrm>
        <a:off x="1057275" y="6457950"/>
        <a:ext cx="5305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40</xdr:row>
      <xdr:rowOff>66675</xdr:rowOff>
    </xdr:from>
    <xdr:to>
      <xdr:col>4</xdr:col>
      <xdr:colOff>66675</xdr:colOff>
      <xdr:row>52</xdr:row>
      <xdr:rowOff>114300</xdr:rowOff>
    </xdr:to>
    <xdr:sp>
      <xdr:nvSpPr>
        <xdr:cNvPr id="3" name="角丸四角形 2"/>
        <xdr:cNvSpPr>
          <a:spLocks/>
        </xdr:cNvSpPr>
      </xdr:nvSpPr>
      <xdr:spPr>
        <a:xfrm>
          <a:off x="76200" y="8553450"/>
          <a:ext cx="1876425" cy="2105025"/>
        </a:xfrm>
        <a:prstGeom prst="roundRect">
          <a:avLst/>
        </a:prstGeom>
        <a:solidFill>
          <a:srgbClr val="FFFF99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判定表及び判定グラフでは、平成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月に実施した廿日市市健康増進計画にかかる調査（対象；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歳以上の廿日市市民、回収数；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1,719</a:t>
          </a:r>
          <a:r>
            <a:rPr lang="en-US" cap="none" sz="1100" b="0" i="0" u="none" baseline="0">
              <a:solidFill>
                <a:srgbClr val="000000"/>
              </a:solidFill>
            </a:rPr>
            <a:t>件、回収率；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43.0</a:t>
          </a:r>
          <a:r>
            <a:rPr lang="en-US" cap="none" sz="1100" b="0" i="0" u="none" baseline="0">
              <a:solidFill>
                <a:srgbClr val="000000"/>
              </a:solidFill>
            </a:rPr>
            <a:t>％）に基づくデータの平均値を使用しています。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PageLayoutView="0" workbookViewId="0" topLeftCell="A28">
      <selection activeCell="AA71" sqref="AA71"/>
    </sheetView>
  </sheetViews>
  <sheetFormatPr defaultColWidth="9.140625" defaultRowHeight="15"/>
  <cols>
    <col min="1" max="1" width="3.421875" style="1" customWidth="1"/>
    <col min="2" max="2" width="7.8515625" style="2" customWidth="1"/>
    <col min="3" max="3" width="29.7109375" style="2" customWidth="1"/>
    <col min="4" max="4" width="1.28515625" style="2" customWidth="1"/>
    <col min="5" max="5" width="7.421875" style="2" customWidth="1"/>
    <col min="6" max="6" width="1.28515625" style="2" customWidth="1"/>
    <col min="7" max="7" width="8.7109375" style="2" customWidth="1"/>
    <col min="8" max="8" width="1.28515625" style="1" customWidth="1"/>
    <col min="9" max="13" width="5.140625" style="1" customWidth="1"/>
    <col min="14" max="14" width="0.5625" style="1" customWidth="1"/>
    <col min="15" max="15" width="9.00390625" style="1" customWidth="1"/>
    <col min="16" max="16" width="0.71875" style="1" customWidth="1"/>
    <col min="17" max="17" width="14.28125" style="11" hidden="1" customWidth="1"/>
    <col min="18" max="18" width="8.28125" style="12" hidden="1" customWidth="1"/>
    <col min="19" max="19" width="7.421875" style="12" hidden="1" customWidth="1"/>
    <col min="20" max="20" width="9.57421875" style="12" hidden="1" customWidth="1"/>
    <col min="21" max="21" width="7.28125" style="12" hidden="1" customWidth="1"/>
    <col min="22" max="22" width="7.421875" style="12" hidden="1" customWidth="1"/>
    <col min="23" max="23" width="8.8515625" style="1" hidden="1" customWidth="1"/>
    <col min="24" max="24" width="3.28125" style="1" hidden="1" customWidth="1"/>
    <col min="25" max="25" width="9.00390625" style="1" hidden="1" customWidth="1"/>
    <col min="26" max="26" width="5.00390625" style="1" hidden="1" customWidth="1"/>
    <col min="27" max="27" width="9.00390625" style="1" customWidth="1"/>
    <col min="28" max="16384" width="9.00390625" style="1" customWidth="1"/>
  </cols>
  <sheetData>
    <row r="1" spans="1:22" ht="22.5" customHeight="1">
      <c r="A1" s="127" t="s">
        <v>135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1" t="s">
        <v>113</v>
      </c>
      <c r="R1" s="121"/>
      <c r="S1" s="121"/>
      <c r="T1" s="121"/>
      <c r="U1" s="121"/>
      <c r="V1" s="121"/>
    </row>
    <row r="2" spans="1:22" ht="7.5" customHeight="1">
      <c r="A2" s="21"/>
      <c r="B2" s="22"/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1"/>
      <c r="Q2" s="121"/>
      <c r="R2" s="121"/>
      <c r="S2" s="121"/>
      <c r="T2" s="121"/>
      <c r="U2" s="121"/>
      <c r="V2" s="121"/>
    </row>
    <row r="3" spans="1:22" ht="18.75" customHeight="1">
      <c r="A3" s="23"/>
      <c r="B3" s="122" t="s">
        <v>55</v>
      </c>
      <c r="C3" s="124"/>
      <c r="D3" s="24"/>
      <c r="E3" s="25" t="s">
        <v>58</v>
      </c>
      <c r="F3" s="26"/>
      <c r="G3" s="27"/>
      <c r="H3" s="28"/>
      <c r="I3" s="29"/>
      <c r="J3" s="29"/>
      <c r="K3" s="29"/>
      <c r="L3" s="30"/>
      <c r="M3" s="30"/>
      <c r="N3" s="31"/>
      <c r="O3" s="32"/>
      <c r="P3" s="33"/>
      <c r="Q3" s="125"/>
      <c r="R3" s="125"/>
      <c r="S3" s="125"/>
      <c r="T3" s="125"/>
      <c r="U3" s="125"/>
      <c r="V3" s="3"/>
    </row>
    <row r="4" spans="1:22" ht="18.75" customHeight="1">
      <c r="A4" s="23"/>
      <c r="B4" s="123"/>
      <c r="C4" s="124"/>
      <c r="D4" s="24"/>
      <c r="E4" s="25" t="s">
        <v>59</v>
      </c>
      <c r="F4" s="24"/>
      <c r="G4" s="24"/>
      <c r="H4" s="30"/>
      <c r="I4" s="29"/>
      <c r="J4" s="29"/>
      <c r="K4" s="29"/>
      <c r="L4" s="29"/>
      <c r="M4" s="29"/>
      <c r="N4" s="30"/>
      <c r="O4" s="30"/>
      <c r="P4" s="33"/>
      <c r="Q4" s="125"/>
      <c r="R4" s="125"/>
      <c r="S4" s="125"/>
      <c r="T4" s="125"/>
      <c r="U4" s="125"/>
      <c r="V4" s="4"/>
    </row>
    <row r="5" spans="1:22" ht="7.5" customHeight="1">
      <c r="A5" s="23"/>
      <c r="B5" s="34"/>
      <c r="C5" s="34"/>
      <c r="D5" s="34"/>
      <c r="E5" s="34"/>
      <c r="F5" s="34"/>
      <c r="G5" s="34"/>
      <c r="H5" s="30"/>
      <c r="I5" s="30"/>
      <c r="J5" s="35"/>
      <c r="K5" s="35"/>
      <c r="L5" s="35"/>
      <c r="M5" s="35"/>
      <c r="N5" s="30"/>
      <c r="O5" s="30"/>
      <c r="P5" s="33"/>
      <c r="Q5" s="5"/>
      <c r="R5" s="4"/>
      <c r="S5" s="4"/>
      <c r="T5" s="4"/>
      <c r="U5" s="4"/>
      <c r="V5" s="4"/>
    </row>
    <row r="6" spans="1:22" ht="18.75" customHeight="1">
      <c r="A6" s="36" t="s">
        <v>137</v>
      </c>
      <c r="B6" s="34"/>
      <c r="C6" s="34"/>
      <c r="D6" s="34"/>
      <c r="E6" s="34"/>
      <c r="F6" s="34"/>
      <c r="G6" s="34"/>
      <c r="H6" s="30"/>
      <c r="I6" s="30"/>
      <c r="J6" s="35"/>
      <c r="K6" s="35"/>
      <c r="L6" s="35"/>
      <c r="M6" s="35"/>
      <c r="N6" s="30"/>
      <c r="O6" s="30"/>
      <c r="P6" s="33"/>
      <c r="Q6" s="5"/>
      <c r="R6" s="6"/>
      <c r="S6" s="7"/>
      <c r="T6" s="8"/>
      <c r="U6" s="8"/>
      <c r="V6" s="9"/>
    </row>
    <row r="7" spans="1:22" ht="18.75" customHeight="1">
      <c r="A7" s="37" t="s">
        <v>41</v>
      </c>
      <c r="B7" s="27"/>
      <c r="C7" s="27"/>
      <c r="D7" s="27"/>
      <c r="E7" s="27"/>
      <c r="F7" s="27"/>
      <c r="G7" s="27"/>
      <c r="H7" s="23"/>
      <c r="I7" s="23"/>
      <c r="J7" s="23"/>
      <c r="K7" s="23" t="s">
        <v>136</v>
      </c>
      <c r="L7" s="23"/>
      <c r="M7" s="126">
        <f ca="1">TODAY()</f>
        <v>41752</v>
      </c>
      <c r="N7" s="126"/>
      <c r="O7" s="126"/>
      <c r="P7" s="32"/>
      <c r="Q7" s="5"/>
      <c r="R7" s="6"/>
      <c r="S7" s="6"/>
      <c r="T7" s="6"/>
      <c r="U7" s="10"/>
      <c r="V7" s="9"/>
    </row>
    <row r="8" spans="1:16" ht="3.75" customHeight="1">
      <c r="A8" s="38"/>
      <c r="B8" s="39"/>
      <c r="C8" s="39"/>
      <c r="D8" s="39"/>
      <c r="E8" s="39"/>
      <c r="F8" s="39"/>
      <c r="G8" s="39"/>
      <c r="H8" s="40"/>
      <c r="I8" s="40"/>
      <c r="J8" s="40"/>
      <c r="K8" s="40"/>
      <c r="L8" s="40"/>
      <c r="M8" s="40"/>
      <c r="N8" s="40"/>
      <c r="O8" s="40"/>
      <c r="P8" s="41"/>
    </row>
    <row r="9" spans="1:16" ht="3.75" customHeight="1">
      <c r="A9" s="42"/>
      <c r="B9" s="26"/>
      <c r="C9" s="26"/>
      <c r="D9" s="26"/>
      <c r="E9" s="26"/>
      <c r="F9" s="26"/>
      <c r="G9" s="26"/>
      <c r="H9" s="33"/>
      <c r="I9" s="33"/>
      <c r="J9" s="33"/>
      <c r="K9" s="33"/>
      <c r="L9" s="33"/>
      <c r="M9" s="33"/>
      <c r="N9" s="33"/>
      <c r="O9" s="33"/>
      <c r="P9" s="43"/>
    </row>
    <row r="10" spans="1:16" ht="52.5" customHeight="1">
      <c r="A10" s="44" t="s">
        <v>38</v>
      </c>
      <c r="B10" s="128" t="s">
        <v>60</v>
      </c>
      <c r="C10" s="128"/>
      <c r="D10" s="128"/>
      <c r="E10" s="128"/>
      <c r="F10" s="128"/>
      <c r="G10" s="128"/>
      <c r="H10" s="33"/>
      <c r="I10" s="33"/>
      <c r="J10" s="33"/>
      <c r="K10" s="33"/>
      <c r="L10" s="33"/>
      <c r="M10" s="33"/>
      <c r="N10" s="33"/>
      <c r="O10" s="33"/>
      <c r="P10" s="43"/>
    </row>
    <row r="11" spans="1:16" ht="14.25" customHeight="1" thickBot="1">
      <c r="A11" s="44"/>
      <c r="B11" s="128"/>
      <c r="C11" s="128"/>
      <c r="D11" s="128"/>
      <c r="E11" s="128"/>
      <c r="F11" s="128"/>
      <c r="G11" s="128"/>
      <c r="H11" s="33"/>
      <c r="I11" s="33"/>
      <c r="J11" s="130" t="s">
        <v>0</v>
      </c>
      <c r="K11" s="130"/>
      <c r="L11" s="130" t="s">
        <v>1</v>
      </c>
      <c r="M11" s="130"/>
      <c r="N11" s="33"/>
      <c r="O11" s="33"/>
      <c r="P11" s="43"/>
    </row>
    <row r="12" spans="1:18" ht="18.75" customHeight="1" thickBot="1">
      <c r="A12" s="44"/>
      <c r="B12" s="129"/>
      <c r="C12" s="129"/>
      <c r="D12" s="129"/>
      <c r="E12" s="129"/>
      <c r="F12" s="129"/>
      <c r="G12" s="129"/>
      <c r="H12" s="45"/>
      <c r="I12" s="45"/>
      <c r="J12" s="131"/>
      <c r="K12" s="132"/>
      <c r="L12" s="131"/>
      <c r="M12" s="132"/>
      <c r="N12" s="33"/>
      <c r="O12" s="33"/>
      <c r="P12" s="43"/>
      <c r="Q12" s="11" t="s">
        <v>38</v>
      </c>
      <c r="R12" s="13" t="e">
        <f>CHOOSE(W12,1,0)</f>
        <v>#VALUE!</v>
      </c>
    </row>
    <row r="13" spans="1:16" ht="3.75" customHeight="1">
      <c r="A13" s="46"/>
      <c r="B13" s="26"/>
      <c r="C13" s="26"/>
      <c r="D13" s="26"/>
      <c r="E13" s="26"/>
      <c r="F13" s="26"/>
      <c r="G13" s="26"/>
      <c r="H13" s="33"/>
      <c r="I13" s="33"/>
      <c r="J13" s="33"/>
      <c r="K13" s="29"/>
      <c r="L13" s="29"/>
      <c r="M13" s="29"/>
      <c r="N13" s="33"/>
      <c r="O13" s="33"/>
      <c r="P13" s="43"/>
    </row>
    <row r="14" spans="1:16" ht="24" customHeight="1">
      <c r="A14" s="44" t="s">
        <v>39</v>
      </c>
      <c r="B14" s="133" t="s">
        <v>6</v>
      </c>
      <c r="C14" s="133"/>
      <c r="D14" s="133"/>
      <c r="E14" s="133"/>
      <c r="F14" s="133"/>
      <c r="G14" s="133"/>
      <c r="H14" s="33"/>
      <c r="I14" s="33"/>
      <c r="J14" s="33"/>
      <c r="K14" s="31"/>
      <c r="L14" s="31"/>
      <c r="M14" s="31"/>
      <c r="N14" s="33"/>
      <c r="O14" s="33"/>
      <c r="P14" s="43"/>
    </row>
    <row r="15" spans="1:16" ht="14.25" customHeight="1" thickBot="1">
      <c r="A15" s="44"/>
      <c r="B15" s="133"/>
      <c r="C15" s="133"/>
      <c r="D15" s="133"/>
      <c r="E15" s="133"/>
      <c r="F15" s="133"/>
      <c r="G15" s="133"/>
      <c r="H15" s="33"/>
      <c r="I15" s="33"/>
      <c r="J15" s="33"/>
      <c r="K15" s="31"/>
      <c r="L15" s="31"/>
      <c r="M15" s="31"/>
      <c r="N15" s="33"/>
      <c r="O15" s="33"/>
      <c r="P15" s="43"/>
    </row>
    <row r="16" spans="1:18" ht="18.75" customHeight="1" thickBot="1">
      <c r="A16" s="44"/>
      <c r="B16" s="134"/>
      <c r="C16" s="134"/>
      <c r="D16" s="134"/>
      <c r="E16" s="134"/>
      <c r="F16" s="134"/>
      <c r="G16" s="134"/>
      <c r="H16" s="45"/>
      <c r="I16" s="45"/>
      <c r="J16" s="135"/>
      <c r="K16" s="135"/>
      <c r="L16" s="135"/>
      <c r="M16" s="135"/>
      <c r="N16" s="33"/>
      <c r="O16" s="33"/>
      <c r="P16" s="43"/>
      <c r="Q16" s="11" t="s">
        <v>39</v>
      </c>
      <c r="R16" s="13" t="e">
        <f>CHOOSE(W16,1,0)</f>
        <v>#VALUE!</v>
      </c>
    </row>
    <row r="17" spans="1:16" ht="3.75" customHeight="1">
      <c r="A17" s="46"/>
      <c r="B17" s="26"/>
      <c r="C17" s="26"/>
      <c r="D17" s="26"/>
      <c r="E17" s="26"/>
      <c r="F17" s="26"/>
      <c r="G17" s="26"/>
      <c r="H17" s="33"/>
      <c r="I17" s="33"/>
      <c r="J17" s="33"/>
      <c r="K17" s="29"/>
      <c r="L17" s="29"/>
      <c r="M17" s="29"/>
      <c r="N17" s="33"/>
      <c r="O17" s="33"/>
      <c r="P17" s="43"/>
    </row>
    <row r="18" spans="1:16" ht="9.75" customHeight="1">
      <c r="A18" s="138" t="s">
        <v>40</v>
      </c>
      <c r="B18" s="133" t="s">
        <v>77</v>
      </c>
      <c r="C18" s="133"/>
      <c r="D18" s="133"/>
      <c r="E18" s="133"/>
      <c r="F18" s="133"/>
      <c r="G18" s="133"/>
      <c r="H18" s="33"/>
      <c r="I18" s="33"/>
      <c r="J18" s="33"/>
      <c r="K18" s="31"/>
      <c r="L18" s="31"/>
      <c r="M18" s="31"/>
      <c r="N18" s="33"/>
      <c r="O18" s="33"/>
      <c r="P18" s="43"/>
    </row>
    <row r="19" spans="1:18" ht="27" customHeight="1" thickBot="1">
      <c r="A19" s="138"/>
      <c r="B19" s="133"/>
      <c r="C19" s="133"/>
      <c r="D19" s="133"/>
      <c r="E19" s="133"/>
      <c r="F19" s="133"/>
      <c r="G19" s="133"/>
      <c r="H19" s="33"/>
      <c r="I19" s="33"/>
      <c r="J19" s="33"/>
      <c r="K19" s="31"/>
      <c r="L19" s="31"/>
      <c r="M19" s="31"/>
      <c r="N19" s="33"/>
      <c r="O19" s="33"/>
      <c r="P19" s="43"/>
      <c r="Q19" s="5"/>
      <c r="R19" s="14"/>
    </row>
    <row r="20" spans="1:18" ht="18.75" customHeight="1" thickBot="1">
      <c r="A20" s="138"/>
      <c r="B20" s="134"/>
      <c r="C20" s="134"/>
      <c r="D20" s="134"/>
      <c r="E20" s="134"/>
      <c r="F20" s="134"/>
      <c r="G20" s="134"/>
      <c r="H20" s="45"/>
      <c r="I20" s="45"/>
      <c r="J20" s="135">
        <v>1</v>
      </c>
      <c r="K20" s="135"/>
      <c r="L20" s="135">
        <v>0</v>
      </c>
      <c r="M20" s="135"/>
      <c r="N20" s="33"/>
      <c r="O20" s="136" t="s">
        <v>2</v>
      </c>
      <c r="P20" s="43"/>
      <c r="Q20" s="11" t="s">
        <v>40</v>
      </c>
      <c r="R20" s="15" t="e">
        <f>CHOOSE(W20,1,0)</f>
        <v>#VALUE!</v>
      </c>
    </row>
    <row r="21" spans="1:16" ht="3.75" customHeight="1" thickBot="1">
      <c r="A21" s="46"/>
      <c r="B21" s="26"/>
      <c r="C21" s="26"/>
      <c r="D21" s="26"/>
      <c r="E21" s="26"/>
      <c r="F21" s="26"/>
      <c r="G21" s="26"/>
      <c r="H21" s="33"/>
      <c r="I21" s="33"/>
      <c r="J21" s="33"/>
      <c r="K21" s="33"/>
      <c r="L21" s="33"/>
      <c r="M21" s="33"/>
      <c r="N21" s="33"/>
      <c r="O21" s="137"/>
      <c r="P21" s="43"/>
    </row>
    <row r="22" spans="1:16" ht="18.75" customHeight="1" thickBot="1">
      <c r="A22" s="46"/>
      <c r="B22" s="26"/>
      <c r="C22" s="26"/>
      <c r="D22" s="26"/>
      <c r="E22" s="26"/>
      <c r="F22" s="26"/>
      <c r="G22" s="26"/>
      <c r="H22" s="33"/>
      <c r="I22" s="33"/>
      <c r="J22" s="33"/>
      <c r="K22" s="33"/>
      <c r="L22" s="33"/>
      <c r="M22" s="33"/>
      <c r="N22" s="33"/>
      <c r="O22" s="47">
        <f>IF(ISERROR(SUM(R12:R20)),"",(SUM(R12:R20)))</f>
      </c>
      <c r="P22" s="43"/>
    </row>
    <row r="23" spans="1:16" ht="3.75" customHeight="1">
      <c r="A23" s="48"/>
      <c r="B23" s="49"/>
      <c r="C23" s="49"/>
      <c r="D23" s="49"/>
      <c r="E23" s="49"/>
      <c r="F23" s="49"/>
      <c r="G23" s="49"/>
      <c r="H23" s="45"/>
      <c r="I23" s="45"/>
      <c r="J23" s="45"/>
      <c r="K23" s="45"/>
      <c r="L23" s="45"/>
      <c r="M23" s="45"/>
      <c r="N23" s="45"/>
      <c r="O23" s="45"/>
      <c r="P23" s="50"/>
    </row>
    <row r="24" spans="1:16" ht="18.75" customHeight="1">
      <c r="A24" s="51" t="s">
        <v>42</v>
      </c>
      <c r="B24" s="27"/>
      <c r="C24" s="27"/>
      <c r="D24" s="27"/>
      <c r="E24" s="27"/>
      <c r="F24" s="27"/>
      <c r="G24" s="27"/>
      <c r="H24" s="23"/>
      <c r="I24" s="23"/>
      <c r="J24" s="23"/>
      <c r="K24" s="23"/>
      <c r="L24" s="23"/>
      <c r="M24" s="23"/>
      <c r="N24" s="23"/>
      <c r="O24" s="23"/>
      <c r="P24" s="32"/>
    </row>
    <row r="25" spans="1:16" ht="3.75" customHeight="1">
      <c r="A25" s="52"/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3.5" customHeight="1" thickBot="1">
      <c r="A26" s="139" t="s">
        <v>33</v>
      </c>
      <c r="B26" s="140" t="s">
        <v>93</v>
      </c>
      <c r="C26" s="140"/>
      <c r="D26" s="140"/>
      <c r="E26" s="140"/>
      <c r="F26" s="140"/>
      <c r="G26" s="140"/>
      <c r="H26" s="33"/>
      <c r="I26" s="33"/>
      <c r="J26" s="136" t="s">
        <v>0</v>
      </c>
      <c r="K26" s="136"/>
      <c r="L26" s="136" t="s">
        <v>1</v>
      </c>
      <c r="M26" s="136"/>
      <c r="N26" s="33"/>
      <c r="O26" s="33"/>
      <c r="P26" s="43"/>
    </row>
    <row r="27" spans="1:18" ht="18.75" customHeight="1" thickBot="1">
      <c r="A27" s="139"/>
      <c r="B27" s="141"/>
      <c r="C27" s="141"/>
      <c r="D27" s="141"/>
      <c r="E27" s="141"/>
      <c r="F27" s="141"/>
      <c r="G27" s="141"/>
      <c r="H27" s="45"/>
      <c r="I27" s="45"/>
      <c r="J27" s="135">
        <v>0</v>
      </c>
      <c r="K27" s="135"/>
      <c r="L27" s="135">
        <v>1</v>
      </c>
      <c r="M27" s="135"/>
      <c r="N27" s="33"/>
      <c r="O27" s="33"/>
      <c r="P27" s="43"/>
      <c r="Q27" s="11" t="s">
        <v>114</v>
      </c>
      <c r="R27" s="13" t="e">
        <f>CHOOSE(W27,0,1)</f>
        <v>#VALUE!</v>
      </c>
    </row>
    <row r="28" spans="1:17" ht="3.75" customHeight="1">
      <c r="A28" s="46"/>
      <c r="B28" s="53"/>
      <c r="C28" s="53"/>
      <c r="D28" s="53"/>
      <c r="E28" s="53"/>
      <c r="F28" s="53"/>
      <c r="G28" s="53"/>
      <c r="H28" s="33"/>
      <c r="I28" s="33"/>
      <c r="J28" s="33"/>
      <c r="K28" s="33"/>
      <c r="L28" s="33"/>
      <c r="M28" s="33"/>
      <c r="N28" s="33"/>
      <c r="O28" s="33"/>
      <c r="P28" s="43"/>
      <c r="Q28" s="12"/>
    </row>
    <row r="29" spans="1:18" ht="26.25" customHeight="1" thickBot="1">
      <c r="A29" s="46"/>
      <c r="B29" s="133" t="s">
        <v>92</v>
      </c>
      <c r="C29" s="133"/>
      <c r="D29" s="133"/>
      <c r="E29" s="133"/>
      <c r="F29" s="133"/>
      <c r="G29" s="133"/>
      <c r="H29" s="33"/>
      <c r="I29" s="33"/>
      <c r="J29" s="33"/>
      <c r="K29" s="33"/>
      <c r="L29" s="33"/>
      <c r="M29" s="33"/>
      <c r="N29" s="33"/>
      <c r="O29" s="33"/>
      <c r="P29" s="43"/>
      <c r="R29" s="4"/>
    </row>
    <row r="30" spans="1:18" ht="18.75" customHeight="1" thickBot="1">
      <c r="A30" s="44"/>
      <c r="B30" s="134"/>
      <c r="C30" s="134"/>
      <c r="D30" s="134"/>
      <c r="E30" s="134"/>
      <c r="F30" s="134"/>
      <c r="G30" s="134"/>
      <c r="H30" s="45"/>
      <c r="I30" s="45"/>
      <c r="J30" s="135">
        <v>0</v>
      </c>
      <c r="K30" s="135"/>
      <c r="L30" s="135">
        <v>1</v>
      </c>
      <c r="M30" s="135"/>
      <c r="N30" s="33"/>
      <c r="O30" s="33"/>
      <c r="P30" s="43"/>
      <c r="Q30" s="11" t="s">
        <v>115</v>
      </c>
      <c r="R30" s="13" t="e">
        <f>CHOOSE(W30,0,1)</f>
        <v>#VALUE!</v>
      </c>
    </row>
    <row r="31" spans="1:17" ht="3.75" customHeight="1">
      <c r="A31" s="46"/>
      <c r="B31" s="53"/>
      <c r="C31" s="53"/>
      <c r="D31" s="53"/>
      <c r="E31" s="53"/>
      <c r="F31" s="53"/>
      <c r="G31" s="53"/>
      <c r="H31" s="33"/>
      <c r="I31" s="33"/>
      <c r="J31" s="33"/>
      <c r="K31" s="33"/>
      <c r="L31" s="33"/>
      <c r="M31" s="33"/>
      <c r="N31" s="33"/>
      <c r="O31" s="33"/>
      <c r="P31" s="43"/>
      <c r="Q31" s="12"/>
    </row>
    <row r="32" spans="1:17" ht="10.5" customHeight="1" thickBot="1">
      <c r="A32" s="138" t="s">
        <v>34</v>
      </c>
      <c r="B32" s="133" t="s">
        <v>94</v>
      </c>
      <c r="C32" s="133"/>
      <c r="D32" s="133"/>
      <c r="E32" s="133"/>
      <c r="F32" s="133"/>
      <c r="G32" s="133"/>
      <c r="H32" s="33"/>
      <c r="I32" s="33"/>
      <c r="J32" s="33"/>
      <c r="K32" s="33"/>
      <c r="L32" s="33"/>
      <c r="M32" s="33"/>
      <c r="N32" s="33"/>
      <c r="O32" s="33"/>
      <c r="P32" s="43"/>
      <c r="Q32" s="12"/>
    </row>
    <row r="33" spans="1:18" ht="18.75" customHeight="1" thickBot="1">
      <c r="A33" s="138"/>
      <c r="B33" s="134"/>
      <c r="C33" s="134"/>
      <c r="D33" s="134"/>
      <c r="E33" s="134"/>
      <c r="F33" s="134"/>
      <c r="G33" s="134"/>
      <c r="H33" s="45"/>
      <c r="I33" s="45"/>
      <c r="J33" s="135">
        <v>0</v>
      </c>
      <c r="K33" s="135"/>
      <c r="L33" s="135">
        <v>1</v>
      </c>
      <c r="M33" s="135"/>
      <c r="N33" s="33"/>
      <c r="O33" s="33"/>
      <c r="P33" s="43"/>
      <c r="Q33" s="11" t="s">
        <v>116</v>
      </c>
      <c r="R33" s="13" t="e">
        <f>CHOOSE(W33,0,1)</f>
        <v>#VALUE!</v>
      </c>
    </row>
    <row r="34" spans="1:16" ht="3.75" customHeight="1">
      <c r="A34" s="138"/>
      <c r="B34" s="26"/>
      <c r="C34" s="26"/>
      <c r="D34" s="26"/>
      <c r="E34" s="26"/>
      <c r="F34" s="26"/>
      <c r="G34" s="26"/>
      <c r="H34" s="33"/>
      <c r="I34" s="33"/>
      <c r="J34" s="33"/>
      <c r="K34" s="33"/>
      <c r="L34" s="33"/>
      <c r="M34" s="33"/>
      <c r="N34" s="33"/>
      <c r="O34" s="33"/>
      <c r="P34" s="43"/>
    </row>
    <row r="35" spans="1:16" ht="24.75" customHeight="1" thickBot="1">
      <c r="A35" s="138"/>
      <c r="B35" s="133" t="s">
        <v>95</v>
      </c>
      <c r="C35" s="133"/>
      <c r="D35" s="133"/>
      <c r="E35" s="133"/>
      <c r="F35" s="133"/>
      <c r="G35" s="133"/>
      <c r="H35" s="33"/>
      <c r="I35" s="33"/>
      <c r="J35" s="33"/>
      <c r="K35" s="33"/>
      <c r="L35" s="33"/>
      <c r="M35" s="33"/>
      <c r="N35" s="33"/>
      <c r="O35" s="33"/>
      <c r="P35" s="43"/>
    </row>
    <row r="36" spans="1:18" ht="18.75" customHeight="1" thickBot="1">
      <c r="A36" s="138"/>
      <c r="B36" s="134"/>
      <c r="C36" s="134"/>
      <c r="D36" s="134"/>
      <c r="E36" s="134"/>
      <c r="F36" s="134"/>
      <c r="G36" s="134"/>
      <c r="H36" s="45"/>
      <c r="I36" s="45"/>
      <c r="J36" s="135">
        <v>0</v>
      </c>
      <c r="K36" s="135"/>
      <c r="L36" s="135">
        <v>1</v>
      </c>
      <c r="M36" s="135"/>
      <c r="N36" s="33"/>
      <c r="O36" s="33"/>
      <c r="P36" s="43"/>
      <c r="Q36" s="11" t="s">
        <v>117</v>
      </c>
      <c r="R36" s="13" t="e">
        <f>CHOOSE(W36,0,1)</f>
        <v>#VALUE!</v>
      </c>
    </row>
    <row r="37" spans="1:17" ht="3.75" customHeight="1" thickBot="1">
      <c r="A37" s="46"/>
      <c r="B37" s="53"/>
      <c r="C37" s="53"/>
      <c r="D37" s="53"/>
      <c r="E37" s="53"/>
      <c r="F37" s="53"/>
      <c r="G37" s="53"/>
      <c r="H37" s="33"/>
      <c r="I37" s="33"/>
      <c r="J37" s="33"/>
      <c r="K37" s="33"/>
      <c r="L37" s="33"/>
      <c r="M37" s="33"/>
      <c r="N37" s="33"/>
      <c r="O37" s="33"/>
      <c r="P37" s="43"/>
      <c r="Q37" s="12"/>
    </row>
    <row r="38" spans="1:17" ht="0.75" customHeight="1" hidden="1">
      <c r="A38" s="138" t="s">
        <v>35</v>
      </c>
      <c r="B38" s="133" t="s">
        <v>97</v>
      </c>
      <c r="C38" s="133"/>
      <c r="D38" s="133"/>
      <c r="E38" s="133"/>
      <c r="F38" s="133"/>
      <c r="G38" s="133"/>
      <c r="H38" s="33"/>
      <c r="I38" s="33"/>
      <c r="J38" s="33"/>
      <c r="K38" s="33"/>
      <c r="L38" s="33"/>
      <c r="M38" s="33"/>
      <c r="N38" s="33"/>
      <c r="O38" s="33"/>
      <c r="P38" s="43"/>
      <c r="Q38" s="12"/>
    </row>
    <row r="39" spans="1:18" ht="18.75" customHeight="1" thickBot="1">
      <c r="A39" s="138"/>
      <c r="B39" s="134"/>
      <c r="C39" s="134"/>
      <c r="D39" s="134"/>
      <c r="E39" s="134"/>
      <c r="F39" s="134"/>
      <c r="G39" s="134"/>
      <c r="H39" s="45"/>
      <c r="I39" s="45"/>
      <c r="J39" s="135">
        <v>0</v>
      </c>
      <c r="K39" s="135"/>
      <c r="L39" s="135">
        <v>1</v>
      </c>
      <c r="M39" s="135"/>
      <c r="N39" s="33"/>
      <c r="O39" s="33"/>
      <c r="P39" s="43"/>
      <c r="Q39" s="11" t="s">
        <v>118</v>
      </c>
      <c r="R39" s="13" t="e">
        <f>CHOOSE(W39,0,1)</f>
        <v>#VALUE!</v>
      </c>
    </row>
    <row r="40" spans="1:16" ht="3.75" customHeight="1">
      <c r="A40" s="46"/>
      <c r="B40" s="53"/>
      <c r="C40" s="53"/>
      <c r="D40" s="53"/>
      <c r="E40" s="53"/>
      <c r="F40" s="53"/>
      <c r="G40" s="53"/>
      <c r="H40" s="33"/>
      <c r="I40" s="33"/>
      <c r="J40" s="33"/>
      <c r="K40" s="33"/>
      <c r="L40" s="33"/>
      <c r="M40" s="33"/>
      <c r="N40" s="33"/>
      <c r="O40" s="33"/>
      <c r="P40" s="43"/>
    </row>
    <row r="41" spans="1:16" ht="43.5" customHeight="1" thickBot="1">
      <c r="A41" s="46"/>
      <c r="B41" s="133" t="s">
        <v>96</v>
      </c>
      <c r="C41" s="133"/>
      <c r="D41" s="133"/>
      <c r="E41" s="133"/>
      <c r="F41" s="133"/>
      <c r="G41" s="133"/>
      <c r="H41" s="33"/>
      <c r="I41" s="33"/>
      <c r="J41" s="33"/>
      <c r="K41" s="33"/>
      <c r="L41" s="33"/>
      <c r="M41" s="33"/>
      <c r="N41" s="33"/>
      <c r="O41" s="33"/>
      <c r="P41" s="43"/>
    </row>
    <row r="42" spans="1:18" ht="18.75" customHeight="1" thickBot="1">
      <c r="A42" s="44"/>
      <c r="B42" s="134"/>
      <c r="C42" s="134"/>
      <c r="D42" s="134"/>
      <c r="E42" s="134"/>
      <c r="F42" s="134"/>
      <c r="G42" s="134"/>
      <c r="H42" s="45"/>
      <c r="I42" s="45"/>
      <c r="J42" s="135">
        <v>0</v>
      </c>
      <c r="K42" s="135"/>
      <c r="L42" s="135">
        <v>1</v>
      </c>
      <c r="M42" s="135"/>
      <c r="N42" s="33"/>
      <c r="O42" s="33"/>
      <c r="P42" s="43"/>
      <c r="Q42" s="11" t="s">
        <v>119</v>
      </c>
      <c r="R42" s="13" t="e">
        <f>CHOOSE(W42,0,1)</f>
        <v>#VALUE!</v>
      </c>
    </row>
    <row r="43" spans="1:22" ht="3.75" customHeight="1">
      <c r="A43" s="46"/>
      <c r="B43" s="53"/>
      <c r="C43" s="53"/>
      <c r="D43" s="53"/>
      <c r="E43" s="53"/>
      <c r="F43" s="53"/>
      <c r="G43" s="53"/>
      <c r="H43" s="33"/>
      <c r="I43" s="33"/>
      <c r="J43" s="33"/>
      <c r="K43" s="33"/>
      <c r="L43" s="33"/>
      <c r="M43" s="33"/>
      <c r="N43" s="33"/>
      <c r="O43" s="33"/>
      <c r="P43" s="43"/>
      <c r="R43" s="142" t="s">
        <v>121</v>
      </c>
      <c r="S43" s="142"/>
      <c r="U43" s="144"/>
      <c r="V43" s="144"/>
    </row>
    <row r="44" spans="1:22" ht="11.25" customHeight="1" thickBot="1">
      <c r="A44" s="138" t="s">
        <v>36</v>
      </c>
      <c r="B44" s="128" t="s">
        <v>99</v>
      </c>
      <c r="C44" s="128"/>
      <c r="D44" s="145"/>
      <c r="E44" s="145"/>
      <c r="F44" s="145"/>
      <c r="G44" s="146"/>
      <c r="H44" s="146"/>
      <c r="I44" s="33"/>
      <c r="J44" s="147" t="s">
        <v>120</v>
      </c>
      <c r="K44" s="147"/>
      <c r="L44" s="148" t="s">
        <v>56</v>
      </c>
      <c r="M44" s="148"/>
      <c r="N44" s="54"/>
      <c r="O44" s="33"/>
      <c r="P44" s="43"/>
      <c r="R44" s="143"/>
      <c r="S44" s="143"/>
      <c r="U44" s="144"/>
      <c r="V44" s="144"/>
    </row>
    <row r="45" spans="1:22" ht="18.75" customHeight="1" thickBot="1">
      <c r="A45" s="138"/>
      <c r="B45" s="129"/>
      <c r="C45" s="129"/>
      <c r="D45" s="149"/>
      <c r="E45" s="149"/>
      <c r="F45" s="149"/>
      <c r="G45" s="150"/>
      <c r="H45" s="150"/>
      <c r="I45" s="45"/>
      <c r="J45" s="151"/>
      <c r="K45" s="151"/>
      <c r="L45" s="153"/>
      <c r="M45" s="153"/>
      <c r="N45" s="55"/>
      <c r="O45" s="33"/>
      <c r="P45" s="43"/>
      <c r="Q45" s="11" t="s">
        <v>36</v>
      </c>
      <c r="R45" s="154" t="e">
        <f>L45/J45*100/J45*100</f>
        <v>#DIV/0!</v>
      </c>
      <c r="S45" s="155"/>
      <c r="T45" s="13" t="e">
        <f>IF(R45&gt;=25,0,IF(R45&gt;=18.5,1,IF(R45&lt;18.5,0,1)))</f>
        <v>#DIV/0!</v>
      </c>
      <c r="U45" s="144"/>
      <c r="V45" s="144"/>
    </row>
    <row r="46" spans="1:22" ht="3.75" customHeight="1" thickBot="1">
      <c r="A46" s="46"/>
      <c r="B46" s="53"/>
      <c r="C46" s="53"/>
      <c r="D46" s="53"/>
      <c r="E46" s="53"/>
      <c r="F46" s="53"/>
      <c r="G46" s="53"/>
      <c r="H46" s="33"/>
      <c r="I46" s="33"/>
      <c r="J46" s="33"/>
      <c r="K46" s="33"/>
      <c r="L46" s="33"/>
      <c r="M46" s="33"/>
      <c r="N46" s="33"/>
      <c r="O46" s="33"/>
      <c r="P46" s="43"/>
      <c r="S46" s="4"/>
      <c r="T46" s="125"/>
      <c r="U46" s="125"/>
      <c r="V46" s="4"/>
    </row>
    <row r="47" spans="1:18" ht="18.75" customHeight="1" thickBot="1">
      <c r="A47" s="46" t="s">
        <v>37</v>
      </c>
      <c r="B47" s="134" t="s">
        <v>5</v>
      </c>
      <c r="C47" s="134"/>
      <c r="D47" s="134"/>
      <c r="E47" s="134"/>
      <c r="F47" s="134"/>
      <c r="G47" s="134"/>
      <c r="H47" s="45"/>
      <c r="I47" s="45"/>
      <c r="J47" s="135">
        <v>1</v>
      </c>
      <c r="K47" s="135"/>
      <c r="L47" s="135">
        <v>0</v>
      </c>
      <c r="M47" s="135"/>
      <c r="N47" s="33"/>
      <c r="O47" s="136" t="s">
        <v>2</v>
      </c>
      <c r="P47" s="43"/>
      <c r="Q47" s="11" t="s">
        <v>37</v>
      </c>
      <c r="R47" s="13" t="e">
        <f>CHOOSE(W47,1,0)</f>
        <v>#VALUE!</v>
      </c>
    </row>
    <row r="48" spans="1:16" ht="3.75" customHeight="1" thickBot="1">
      <c r="A48" s="46"/>
      <c r="B48" s="26"/>
      <c r="C48" s="26"/>
      <c r="D48" s="26"/>
      <c r="E48" s="26"/>
      <c r="F48" s="26"/>
      <c r="G48" s="26"/>
      <c r="H48" s="33"/>
      <c r="I48" s="33"/>
      <c r="J48" s="33"/>
      <c r="K48" s="33"/>
      <c r="L48" s="33"/>
      <c r="M48" s="33"/>
      <c r="N48" s="33"/>
      <c r="O48" s="137"/>
      <c r="P48" s="43"/>
    </row>
    <row r="49" spans="1:16" ht="18.75" customHeight="1" thickBot="1">
      <c r="A49" s="46"/>
      <c r="B49" s="26"/>
      <c r="C49" s="26"/>
      <c r="D49" s="26"/>
      <c r="E49" s="26"/>
      <c r="F49" s="26"/>
      <c r="G49" s="26"/>
      <c r="H49" s="33"/>
      <c r="I49" s="33"/>
      <c r="J49" s="33"/>
      <c r="K49" s="33"/>
      <c r="L49" s="33"/>
      <c r="M49" s="33"/>
      <c r="N49" s="33"/>
      <c r="O49" s="47">
        <f>IF(ISERROR(SUM(R27:R42,R47,T45)),"",(SUM(R27:R42,R47,T45)))</f>
      </c>
      <c r="P49" s="43"/>
    </row>
    <row r="50" spans="1:16" ht="3.75" customHeight="1">
      <c r="A50" s="48"/>
      <c r="B50" s="49"/>
      <c r="C50" s="49"/>
      <c r="D50" s="49"/>
      <c r="E50" s="49"/>
      <c r="F50" s="49"/>
      <c r="G50" s="49"/>
      <c r="H50" s="45"/>
      <c r="I50" s="45"/>
      <c r="J50" s="45"/>
      <c r="K50" s="45"/>
      <c r="L50" s="45"/>
      <c r="M50" s="45"/>
      <c r="N50" s="45"/>
      <c r="O50" s="45"/>
      <c r="P50" s="50"/>
    </row>
    <row r="51" spans="1:16" ht="18.75" customHeight="1">
      <c r="A51" s="51" t="s">
        <v>67</v>
      </c>
      <c r="B51" s="56"/>
      <c r="C51" s="56"/>
      <c r="D51" s="56"/>
      <c r="E51" s="56"/>
      <c r="F51" s="56"/>
      <c r="G51" s="56"/>
      <c r="H51" s="23"/>
      <c r="I51" s="23"/>
      <c r="J51" s="23"/>
      <c r="K51" s="23"/>
      <c r="L51" s="23"/>
      <c r="M51" s="23"/>
      <c r="N51" s="23"/>
      <c r="O51" s="23"/>
      <c r="P51" s="32"/>
    </row>
    <row r="52" spans="1:16" ht="27">
      <c r="A52" s="52"/>
      <c r="B52" s="57"/>
      <c r="C52" s="57"/>
      <c r="D52" s="57"/>
      <c r="E52" s="57"/>
      <c r="F52" s="57"/>
      <c r="G52" s="57"/>
      <c r="H52" s="40"/>
      <c r="I52" s="58" t="s">
        <v>79</v>
      </c>
      <c r="J52" s="58" t="s">
        <v>80</v>
      </c>
      <c r="K52" s="58" t="s">
        <v>82</v>
      </c>
      <c r="L52" s="58" t="s">
        <v>81</v>
      </c>
      <c r="M52" s="58" t="s">
        <v>86</v>
      </c>
      <c r="N52" s="40"/>
      <c r="O52" s="40"/>
      <c r="P52" s="41"/>
    </row>
    <row r="53" spans="1:16" ht="3.75" customHeight="1" thickBot="1">
      <c r="A53" s="46"/>
      <c r="B53" s="53"/>
      <c r="C53" s="53"/>
      <c r="D53" s="53"/>
      <c r="E53" s="53"/>
      <c r="F53" s="53"/>
      <c r="G53" s="53"/>
      <c r="H53" s="33"/>
      <c r="I53" s="33"/>
      <c r="J53" s="33"/>
      <c r="K53" s="31"/>
      <c r="L53" s="33"/>
      <c r="M53" s="33"/>
      <c r="N53" s="33"/>
      <c r="O53" s="33"/>
      <c r="P53" s="43"/>
    </row>
    <row r="54" spans="1:18" ht="18.75" customHeight="1" thickBot="1">
      <c r="A54" s="46" t="s">
        <v>25</v>
      </c>
      <c r="B54" s="134" t="s">
        <v>83</v>
      </c>
      <c r="C54" s="134"/>
      <c r="D54" s="134"/>
      <c r="E54" s="134"/>
      <c r="F54" s="134"/>
      <c r="G54" s="134"/>
      <c r="H54" s="45"/>
      <c r="I54" s="59">
        <v>4</v>
      </c>
      <c r="J54" s="59">
        <v>3</v>
      </c>
      <c r="K54" s="60">
        <v>2</v>
      </c>
      <c r="L54" s="59">
        <v>1</v>
      </c>
      <c r="M54" s="59">
        <v>0</v>
      </c>
      <c r="N54" s="33"/>
      <c r="O54" s="33"/>
      <c r="P54" s="43"/>
      <c r="Q54" s="11" t="s">
        <v>25</v>
      </c>
      <c r="R54" s="13" t="e">
        <f>CHOOSE(W54,4,3,2,1,0)</f>
        <v>#VALUE!</v>
      </c>
    </row>
    <row r="55" spans="1:16" ht="3.75" customHeight="1">
      <c r="A55" s="46"/>
      <c r="B55" s="53"/>
      <c r="C55" s="53"/>
      <c r="D55" s="53"/>
      <c r="E55" s="53"/>
      <c r="F55" s="53"/>
      <c r="G55" s="53"/>
      <c r="H55" s="33"/>
      <c r="I55" s="33"/>
      <c r="J55" s="33"/>
      <c r="K55" s="33"/>
      <c r="L55" s="33"/>
      <c r="M55" s="33"/>
      <c r="N55" s="33"/>
      <c r="O55" s="33"/>
      <c r="P55" s="43"/>
    </row>
    <row r="56" spans="1:16" ht="9.75" customHeight="1" thickBot="1">
      <c r="A56" s="138" t="s">
        <v>26</v>
      </c>
      <c r="B56" s="133" t="s">
        <v>85</v>
      </c>
      <c r="C56" s="133"/>
      <c r="D56" s="133"/>
      <c r="E56" s="133"/>
      <c r="F56" s="133"/>
      <c r="G56" s="133"/>
      <c r="H56" s="33"/>
      <c r="I56" s="33"/>
      <c r="J56" s="33"/>
      <c r="K56" s="33"/>
      <c r="L56" s="33"/>
      <c r="M56" s="33"/>
      <c r="N56" s="33"/>
      <c r="O56" s="33"/>
      <c r="P56" s="43"/>
    </row>
    <row r="57" spans="1:18" ht="18.75" customHeight="1" thickBot="1">
      <c r="A57" s="138"/>
      <c r="B57" s="134"/>
      <c r="C57" s="134"/>
      <c r="D57" s="134"/>
      <c r="E57" s="134"/>
      <c r="F57" s="134"/>
      <c r="G57" s="134"/>
      <c r="H57" s="45"/>
      <c r="I57" s="59">
        <v>4</v>
      </c>
      <c r="J57" s="59">
        <v>3</v>
      </c>
      <c r="K57" s="60">
        <v>2</v>
      </c>
      <c r="L57" s="59">
        <v>1</v>
      </c>
      <c r="M57" s="59">
        <v>0</v>
      </c>
      <c r="N57" s="33"/>
      <c r="O57" s="33"/>
      <c r="P57" s="43"/>
      <c r="Q57" s="11" t="s">
        <v>26</v>
      </c>
      <c r="R57" s="13" t="e">
        <f>CHOOSE(W57,4,3,2,1,0)</f>
        <v>#VALUE!</v>
      </c>
    </row>
    <row r="58" spans="1:16" ht="3.75" customHeight="1" thickBot="1">
      <c r="A58" s="46"/>
      <c r="B58" s="53"/>
      <c r="C58" s="53"/>
      <c r="D58" s="53"/>
      <c r="E58" s="53"/>
      <c r="F58" s="53"/>
      <c r="G58" s="53"/>
      <c r="H58" s="33"/>
      <c r="I58" s="33"/>
      <c r="J58" s="33"/>
      <c r="K58" s="33"/>
      <c r="L58" s="33"/>
      <c r="M58" s="33"/>
      <c r="N58" s="33"/>
      <c r="O58" s="33"/>
      <c r="P58" s="43"/>
    </row>
    <row r="59" spans="1:18" ht="18.75" customHeight="1" thickBot="1">
      <c r="A59" s="46" t="s">
        <v>27</v>
      </c>
      <c r="B59" s="152" t="s">
        <v>87</v>
      </c>
      <c r="C59" s="152"/>
      <c r="D59" s="152"/>
      <c r="E59" s="152"/>
      <c r="F59" s="152"/>
      <c r="G59" s="152"/>
      <c r="H59" s="45"/>
      <c r="I59" s="59">
        <v>4</v>
      </c>
      <c r="J59" s="59">
        <v>3</v>
      </c>
      <c r="K59" s="60">
        <v>2</v>
      </c>
      <c r="L59" s="59">
        <v>1</v>
      </c>
      <c r="M59" s="59">
        <v>0</v>
      </c>
      <c r="N59" s="33"/>
      <c r="O59" s="33"/>
      <c r="P59" s="43"/>
      <c r="Q59" s="11" t="s">
        <v>27</v>
      </c>
      <c r="R59" s="13" t="e">
        <f>CHOOSE(W59,4,3,2,1,0)</f>
        <v>#VALUE!</v>
      </c>
    </row>
    <row r="60" spans="1:16" ht="3.75" customHeight="1" thickBot="1">
      <c r="A60" s="46"/>
      <c r="B60" s="26"/>
      <c r="C60" s="26"/>
      <c r="D60" s="26"/>
      <c r="E60" s="26"/>
      <c r="F60" s="26"/>
      <c r="G60" s="26"/>
      <c r="H60" s="33"/>
      <c r="I60" s="33"/>
      <c r="J60" s="33"/>
      <c r="K60" s="33"/>
      <c r="L60" s="33"/>
      <c r="M60" s="33"/>
      <c r="N60" s="33"/>
      <c r="O60" s="33"/>
      <c r="P60" s="43"/>
    </row>
    <row r="61" spans="1:18" ht="18.75" customHeight="1" thickBot="1">
      <c r="A61" s="46" t="s">
        <v>28</v>
      </c>
      <c r="B61" s="134" t="s">
        <v>4</v>
      </c>
      <c r="C61" s="134"/>
      <c r="D61" s="134"/>
      <c r="E61" s="134"/>
      <c r="F61" s="134"/>
      <c r="G61" s="134"/>
      <c r="H61" s="45"/>
      <c r="I61" s="59">
        <v>4</v>
      </c>
      <c r="J61" s="59">
        <v>3</v>
      </c>
      <c r="K61" s="60">
        <v>2</v>
      </c>
      <c r="L61" s="59">
        <v>1</v>
      </c>
      <c r="M61" s="59">
        <v>0</v>
      </c>
      <c r="N61" s="33"/>
      <c r="O61" s="33"/>
      <c r="P61" s="43"/>
      <c r="Q61" s="11" t="s">
        <v>28</v>
      </c>
      <c r="R61" s="13" t="e">
        <f>CHOOSE(W61,4,3,2,1,0)</f>
        <v>#VALUE!</v>
      </c>
    </row>
    <row r="62" spans="1:16" ht="3.75" customHeight="1" thickBot="1">
      <c r="A62" s="46"/>
      <c r="B62" s="53"/>
      <c r="C62" s="53"/>
      <c r="D62" s="53"/>
      <c r="E62" s="53"/>
      <c r="F62" s="53"/>
      <c r="G62" s="53"/>
      <c r="H62" s="33"/>
      <c r="I62" s="33"/>
      <c r="J62" s="33"/>
      <c r="K62" s="33"/>
      <c r="L62" s="33"/>
      <c r="M62" s="33"/>
      <c r="N62" s="33"/>
      <c r="O62" s="33"/>
      <c r="P62" s="43"/>
    </row>
    <row r="63" spans="1:18" ht="18.75" customHeight="1" thickBot="1">
      <c r="A63" s="46" t="s">
        <v>29</v>
      </c>
      <c r="B63" s="134" t="s">
        <v>84</v>
      </c>
      <c r="C63" s="134"/>
      <c r="D63" s="134"/>
      <c r="E63" s="134"/>
      <c r="F63" s="134"/>
      <c r="G63" s="134"/>
      <c r="H63" s="45"/>
      <c r="I63" s="59">
        <v>4</v>
      </c>
      <c r="J63" s="59">
        <v>3</v>
      </c>
      <c r="K63" s="60">
        <v>2</v>
      </c>
      <c r="L63" s="59">
        <v>1</v>
      </c>
      <c r="M63" s="59">
        <v>0</v>
      </c>
      <c r="N63" s="33"/>
      <c r="O63" s="33"/>
      <c r="P63" s="43"/>
      <c r="Q63" s="11" t="s">
        <v>29</v>
      </c>
      <c r="R63" s="13" t="e">
        <f>CHOOSE(W63,4,3,2,1,0)</f>
        <v>#VALUE!</v>
      </c>
    </row>
    <row r="64" spans="1:16" ht="3.75" customHeight="1">
      <c r="A64" s="46"/>
      <c r="B64" s="53"/>
      <c r="C64" s="53"/>
      <c r="D64" s="53"/>
      <c r="E64" s="53"/>
      <c r="F64" s="53"/>
      <c r="G64" s="53"/>
      <c r="H64" s="33"/>
      <c r="I64" s="33"/>
      <c r="J64" s="33"/>
      <c r="K64" s="33"/>
      <c r="L64" s="33"/>
      <c r="M64" s="33"/>
      <c r="N64" s="33"/>
      <c r="O64" s="33"/>
      <c r="P64" s="43"/>
    </row>
    <row r="65" spans="1:16" ht="9" customHeight="1">
      <c r="A65" s="46"/>
      <c r="B65" s="26"/>
      <c r="C65" s="26"/>
      <c r="D65" s="26"/>
      <c r="E65" s="26"/>
      <c r="F65" s="26"/>
      <c r="G65" s="26"/>
      <c r="H65" s="33"/>
      <c r="I65" s="61"/>
      <c r="J65" s="61"/>
      <c r="K65" s="61"/>
      <c r="L65" s="61"/>
      <c r="M65" s="61"/>
      <c r="N65" s="61"/>
      <c r="O65" s="61"/>
      <c r="P65" s="43"/>
    </row>
    <row r="66" spans="1:16" ht="14.25" thickBot="1">
      <c r="A66" s="46"/>
      <c r="B66" s="26"/>
      <c r="C66" s="26"/>
      <c r="D66" s="26"/>
      <c r="E66" s="26"/>
      <c r="F66" s="26"/>
      <c r="G66" s="26"/>
      <c r="H66" s="33"/>
      <c r="I66" s="33"/>
      <c r="J66" s="130" t="s">
        <v>0</v>
      </c>
      <c r="K66" s="130"/>
      <c r="L66" s="130" t="s">
        <v>1</v>
      </c>
      <c r="M66" s="130"/>
      <c r="N66" s="33"/>
      <c r="O66" s="33"/>
      <c r="P66" s="43"/>
    </row>
    <row r="67" spans="1:18" ht="18.75" customHeight="1" thickBot="1">
      <c r="A67" s="46" t="s">
        <v>30</v>
      </c>
      <c r="B67" s="134" t="s">
        <v>111</v>
      </c>
      <c r="C67" s="134"/>
      <c r="D67" s="134"/>
      <c r="E67" s="134"/>
      <c r="F67" s="134"/>
      <c r="G67" s="134"/>
      <c r="H67" s="45"/>
      <c r="I67" s="45"/>
      <c r="J67" s="135">
        <v>1</v>
      </c>
      <c r="K67" s="135"/>
      <c r="L67" s="135">
        <v>0</v>
      </c>
      <c r="M67" s="135"/>
      <c r="N67" s="33"/>
      <c r="O67" s="33"/>
      <c r="P67" s="43"/>
      <c r="Q67" s="11" t="s">
        <v>132</v>
      </c>
      <c r="R67" s="13" t="e">
        <f>CHOOSE(W67,1,0)</f>
        <v>#VALUE!</v>
      </c>
    </row>
    <row r="68" spans="1:16" ht="3.75" customHeight="1" thickBot="1">
      <c r="A68" s="46"/>
      <c r="B68" s="26"/>
      <c r="C68" s="26"/>
      <c r="D68" s="26"/>
      <c r="E68" s="26"/>
      <c r="F68" s="26"/>
      <c r="G68" s="26"/>
      <c r="H68" s="33"/>
      <c r="I68" s="33"/>
      <c r="J68" s="33"/>
      <c r="K68" s="33"/>
      <c r="L68" s="33"/>
      <c r="M68" s="33"/>
      <c r="N68" s="33"/>
      <c r="O68" s="33"/>
      <c r="P68" s="43"/>
    </row>
    <row r="69" spans="1:18" ht="18.75" customHeight="1" thickBot="1">
      <c r="A69" s="46"/>
      <c r="B69" s="134" t="s">
        <v>112</v>
      </c>
      <c r="C69" s="134"/>
      <c r="D69" s="134"/>
      <c r="E69" s="134"/>
      <c r="F69" s="134"/>
      <c r="G69" s="134"/>
      <c r="H69" s="134"/>
      <c r="I69" s="134"/>
      <c r="J69" s="135">
        <v>1</v>
      </c>
      <c r="K69" s="135"/>
      <c r="L69" s="135">
        <v>0</v>
      </c>
      <c r="M69" s="135"/>
      <c r="N69" s="33"/>
      <c r="O69" s="136" t="s">
        <v>2</v>
      </c>
      <c r="P69" s="43"/>
      <c r="Q69" s="11" t="s">
        <v>133</v>
      </c>
      <c r="R69" s="13" t="e">
        <f>CHOOSE(W69,1,0)</f>
        <v>#VALUE!</v>
      </c>
    </row>
    <row r="70" spans="1:17" ht="3.75" customHeight="1" thickBot="1">
      <c r="A70" s="46"/>
      <c r="B70" s="26"/>
      <c r="C70" s="26"/>
      <c r="D70" s="26"/>
      <c r="E70" s="26"/>
      <c r="F70" s="26"/>
      <c r="G70" s="26"/>
      <c r="H70" s="33"/>
      <c r="I70" s="33"/>
      <c r="J70" s="33"/>
      <c r="K70" s="33"/>
      <c r="L70" s="33"/>
      <c r="M70" s="33"/>
      <c r="N70" s="33"/>
      <c r="O70" s="137"/>
      <c r="P70" s="43"/>
      <c r="Q70" s="12"/>
    </row>
    <row r="71" spans="1:17" ht="18.75" customHeight="1" thickBot="1">
      <c r="A71" s="46"/>
      <c r="B71" s="26"/>
      <c r="C71" s="26"/>
      <c r="D71" s="26"/>
      <c r="E71" s="26"/>
      <c r="F71" s="26"/>
      <c r="G71" s="26"/>
      <c r="H71" s="33"/>
      <c r="I71" s="33"/>
      <c r="J71" s="33"/>
      <c r="K71" s="33"/>
      <c r="L71" s="33"/>
      <c r="M71" s="33"/>
      <c r="N71" s="33"/>
      <c r="O71" s="47">
        <f>IF(ISERROR(SUM(R54:R69)),"",(SUM(R54:R69)))</f>
      </c>
      <c r="P71" s="43"/>
      <c r="Q71" s="12"/>
    </row>
    <row r="72" spans="1:17" ht="3.75" customHeight="1">
      <c r="A72" s="48"/>
      <c r="B72" s="49"/>
      <c r="C72" s="49"/>
      <c r="D72" s="49"/>
      <c r="E72" s="49"/>
      <c r="F72" s="49"/>
      <c r="G72" s="49"/>
      <c r="H72" s="45"/>
      <c r="I72" s="45"/>
      <c r="J72" s="45"/>
      <c r="K72" s="45"/>
      <c r="L72" s="45"/>
      <c r="M72" s="45"/>
      <c r="N72" s="45"/>
      <c r="O72" s="45"/>
      <c r="P72" s="50"/>
      <c r="Q72" s="12"/>
    </row>
    <row r="73" spans="1:17" ht="18.75" customHeight="1">
      <c r="A73" s="51" t="s">
        <v>62</v>
      </c>
      <c r="B73" s="56"/>
      <c r="C73" s="56"/>
      <c r="D73" s="56"/>
      <c r="E73" s="56"/>
      <c r="F73" s="56"/>
      <c r="G73" s="56"/>
      <c r="H73" s="23"/>
      <c r="I73" s="23"/>
      <c r="J73" s="23"/>
      <c r="K73" s="23"/>
      <c r="L73" s="23"/>
      <c r="M73" s="23"/>
      <c r="N73" s="23"/>
      <c r="O73" s="23"/>
      <c r="P73" s="32"/>
      <c r="Q73" s="12"/>
    </row>
    <row r="74" spans="1:17" ht="3.75" customHeight="1">
      <c r="A74" s="156" t="s">
        <v>31</v>
      </c>
      <c r="B74" s="157" t="s">
        <v>91</v>
      </c>
      <c r="C74" s="157"/>
      <c r="D74" s="157"/>
      <c r="E74" s="157"/>
      <c r="F74" s="157"/>
      <c r="G74" s="157"/>
      <c r="H74" s="40"/>
      <c r="I74" s="40"/>
      <c r="J74" s="158" t="s">
        <v>0</v>
      </c>
      <c r="K74" s="158"/>
      <c r="L74" s="158" t="s">
        <v>1</v>
      </c>
      <c r="M74" s="158"/>
      <c r="N74" s="40"/>
      <c r="O74" s="40"/>
      <c r="P74" s="41"/>
      <c r="Q74" s="12"/>
    </row>
    <row r="75" spans="1:17" ht="10.5" customHeight="1" thickBot="1">
      <c r="A75" s="138"/>
      <c r="B75" s="133"/>
      <c r="C75" s="133"/>
      <c r="D75" s="133"/>
      <c r="E75" s="133"/>
      <c r="F75" s="133"/>
      <c r="G75" s="133"/>
      <c r="H75" s="33"/>
      <c r="I75" s="33"/>
      <c r="J75" s="130"/>
      <c r="K75" s="130"/>
      <c r="L75" s="130"/>
      <c r="M75" s="130"/>
      <c r="N75" s="33"/>
      <c r="O75" s="33"/>
      <c r="P75" s="43"/>
      <c r="Q75" s="12"/>
    </row>
    <row r="76" spans="1:18" ht="18.75" customHeight="1" thickBot="1">
      <c r="A76" s="138"/>
      <c r="B76" s="134"/>
      <c r="C76" s="134"/>
      <c r="D76" s="134"/>
      <c r="E76" s="134"/>
      <c r="F76" s="134"/>
      <c r="G76" s="134"/>
      <c r="H76" s="45"/>
      <c r="I76" s="45"/>
      <c r="J76" s="135">
        <v>0</v>
      </c>
      <c r="K76" s="135"/>
      <c r="L76" s="135">
        <v>1</v>
      </c>
      <c r="M76" s="135"/>
      <c r="N76" s="33"/>
      <c r="O76" s="33"/>
      <c r="P76" s="43"/>
      <c r="Q76" s="11" t="s">
        <v>122</v>
      </c>
      <c r="R76" s="13" t="e">
        <f>CHOOSE(W76,0,1)</f>
        <v>#VALUE!</v>
      </c>
    </row>
    <row r="77" spans="1:16" ht="3.75" customHeight="1" thickBot="1">
      <c r="A77" s="46"/>
      <c r="B77" s="53"/>
      <c r="C77" s="53"/>
      <c r="D77" s="53"/>
      <c r="E77" s="53"/>
      <c r="F77" s="53"/>
      <c r="G77" s="53"/>
      <c r="H77" s="33"/>
      <c r="I77" s="33"/>
      <c r="J77" s="33"/>
      <c r="K77" s="33"/>
      <c r="L77" s="33"/>
      <c r="M77" s="33"/>
      <c r="N77" s="33"/>
      <c r="O77" s="33"/>
      <c r="P77" s="43"/>
    </row>
    <row r="78" spans="1:18" ht="18.75" customHeight="1" thickBot="1">
      <c r="A78" s="46"/>
      <c r="B78" s="134" t="s">
        <v>88</v>
      </c>
      <c r="C78" s="134"/>
      <c r="D78" s="134"/>
      <c r="E78" s="134"/>
      <c r="F78" s="134"/>
      <c r="G78" s="134"/>
      <c r="H78" s="45"/>
      <c r="I78" s="45"/>
      <c r="J78" s="135">
        <v>0</v>
      </c>
      <c r="K78" s="135"/>
      <c r="L78" s="135">
        <v>1</v>
      </c>
      <c r="M78" s="135"/>
      <c r="N78" s="33"/>
      <c r="O78" s="33"/>
      <c r="P78" s="43"/>
      <c r="Q78" s="11" t="s">
        <v>123</v>
      </c>
      <c r="R78" s="13" t="e">
        <f>CHOOSE(W78,0,1)</f>
        <v>#VALUE!</v>
      </c>
    </row>
    <row r="79" spans="1:16" ht="3.75" customHeight="1">
      <c r="A79" s="46"/>
      <c r="B79" s="53"/>
      <c r="C79" s="53"/>
      <c r="D79" s="53"/>
      <c r="E79" s="53"/>
      <c r="F79" s="53"/>
      <c r="G79" s="53"/>
      <c r="H79" s="33"/>
      <c r="I79" s="33"/>
      <c r="J79" s="33"/>
      <c r="K79" s="33"/>
      <c r="L79" s="33"/>
      <c r="M79" s="33"/>
      <c r="N79" s="33"/>
      <c r="O79" s="33"/>
      <c r="P79" s="43"/>
    </row>
    <row r="80" spans="1:16" ht="65.25" customHeight="1">
      <c r="A80" s="44" t="s">
        <v>32</v>
      </c>
      <c r="B80" s="128" t="s">
        <v>100</v>
      </c>
      <c r="C80" s="128"/>
      <c r="D80" s="128"/>
      <c r="E80" s="128"/>
      <c r="F80" s="128"/>
      <c r="G80" s="128"/>
      <c r="H80" s="128"/>
      <c r="I80" s="128"/>
      <c r="J80" s="33"/>
      <c r="K80" s="33"/>
      <c r="L80" s="33"/>
      <c r="M80" s="33"/>
      <c r="N80" s="33"/>
      <c r="O80" s="33"/>
      <c r="P80" s="43"/>
    </row>
    <row r="81" spans="1:16" ht="14.25" customHeight="1" thickBot="1">
      <c r="A81" s="44"/>
      <c r="B81" s="128"/>
      <c r="C81" s="128"/>
      <c r="D81" s="128"/>
      <c r="E81" s="128"/>
      <c r="F81" s="128"/>
      <c r="G81" s="128"/>
      <c r="H81" s="128"/>
      <c r="I81" s="128"/>
      <c r="J81" s="130" t="s">
        <v>0</v>
      </c>
      <c r="K81" s="130"/>
      <c r="L81" s="130" t="s">
        <v>1</v>
      </c>
      <c r="M81" s="130"/>
      <c r="N81" s="33"/>
      <c r="O81" s="33"/>
      <c r="P81" s="43"/>
    </row>
    <row r="82" spans="1:18" ht="18.75" customHeight="1" thickBot="1">
      <c r="A82" s="46"/>
      <c r="B82" s="129"/>
      <c r="C82" s="129"/>
      <c r="D82" s="129"/>
      <c r="E82" s="129"/>
      <c r="F82" s="129"/>
      <c r="G82" s="129"/>
      <c r="H82" s="129"/>
      <c r="I82" s="129"/>
      <c r="J82" s="135">
        <v>0</v>
      </c>
      <c r="K82" s="135"/>
      <c r="L82" s="135">
        <v>1</v>
      </c>
      <c r="M82" s="135"/>
      <c r="N82" s="33"/>
      <c r="O82" s="136" t="s">
        <v>2</v>
      </c>
      <c r="P82" s="43"/>
      <c r="Q82" s="11" t="s">
        <v>32</v>
      </c>
      <c r="R82" s="13" t="e">
        <f>CHOOSE(W82,0,1)</f>
        <v>#VALUE!</v>
      </c>
    </row>
    <row r="83" spans="1:16" ht="3.75" customHeight="1" thickBot="1">
      <c r="A83" s="46"/>
      <c r="B83" s="26"/>
      <c r="C83" s="26"/>
      <c r="D83" s="26"/>
      <c r="E83" s="26"/>
      <c r="F83" s="26"/>
      <c r="G83" s="26"/>
      <c r="H83" s="33"/>
      <c r="I83" s="33"/>
      <c r="J83" s="33"/>
      <c r="K83" s="33"/>
      <c r="L83" s="33"/>
      <c r="M83" s="33"/>
      <c r="N83" s="33"/>
      <c r="O83" s="137"/>
      <c r="P83" s="43"/>
    </row>
    <row r="84" spans="1:16" ht="18.75" customHeight="1" thickBot="1">
      <c r="A84" s="46"/>
      <c r="B84" s="26"/>
      <c r="C84" s="26"/>
      <c r="D84" s="26"/>
      <c r="E84" s="26"/>
      <c r="F84" s="26"/>
      <c r="G84" s="26"/>
      <c r="H84" s="33"/>
      <c r="I84" s="33"/>
      <c r="J84" s="33"/>
      <c r="K84" s="33"/>
      <c r="L84" s="33"/>
      <c r="M84" s="33"/>
      <c r="N84" s="33"/>
      <c r="O84" s="47">
        <f>IF(ISERROR(SUM(R76:R82)),"",(SUM(R76:R82)))</f>
      </c>
      <c r="P84" s="43"/>
    </row>
    <row r="85" spans="1:16" ht="3.75" customHeight="1">
      <c r="A85" s="48"/>
      <c r="B85" s="49"/>
      <c r="C85" s="49"/>
      <c r="D85" s="49"/>
      <c r="E85" s="49"/>
      <c r="F85" s="49"/>
      <c r="G85" s="49"/>
      <c r="H85" s="45"/>
      <c r="I85" s="45"/>
      <c r="J85" s="45"/>
      <c r="K85" s="45"/>
      <c r="L85" s="45"/>
      <c r="M85" s="45"/>
      <c r="N85" s="45"/>
      <c r="O85" s="45"/>
      <c r="P85" s="50"/>
    </row>
    <row r="86" spans="1:16" ht="18.75" customHeight="1">
      <c r="A86" s="51" t="s">
        <v>43</v>
      </c>
      <c r="B86" s="56"/>
      <c r="C86" s="56"/>
      <c r="D86" s="56"/>
      <c r="E86" s="56"/>
      <c r="F86" s="56"/>
      <c r="G86" s="56"/>
      <c r="H86" s="23"/>
      <c r="I86" s="23"/>
      <c r="J86" s="23"/>
      <c r="K86" s="23"/>
      <c r="L86" s="23"/>
      <c r="M86" s="23"/>
      <c r="N86" s="23"/>
      <c r="O86" s="23"/>
      <c r="P86" s="32"/>
    </row>
    <row r="87" spans="1:16" ht="3.75" customHeight="1">
      <c r="A87" s="52"/>
      <c r="B87" s="57"/>
      <c r="C87" s="57"/>
      <c r="D87" s="57"/>
      <c r="E87" s="57"/>
      <c r="F87" s="57"/>
      <c r="G87" s="57"/>
      <c r="H87" s="40"/>
      <c r="I87" s="40"/>
      <c r="J87" s="62"/>
      <c r="K87" s="62"/>
      <c r="L87" s="62"/>
      <c r="M87" s="62"/>
      <c r="N87" s="40"/>
      <c r="O87" s="40"/>
      <c r="P87" s="41"/>
    </row>
    <row r="88" spans="1:16" ht="15" customHeight="1">
      <c r="A88" s="46"/>
      <c r="B88" s="53"/>
      <c r="C88" s="53"/>
      <c r="D88" s="53"/>
      <c r="E88" s="53"/>
      <c r="F88" s="53"/>
      <c r="G88" s="53"/>
      <c r="H88" s="33"/>
      <c r="I88" s="33"/>
      <c r="J88" s="160" t="s">
        <v>7</v>
      </c>
      <c r="K88" s="160" t="s">
        <v>8</v>
      </c>
      <c r="L88" s="160" t="s">
        <v>9</v>
      </c>
      <c r="M88" s="160" t="s">
        <v>10</v>
      </c>
      <c r="N88" s="33"/>
      <c r="O88" s="33"/>
      <c r="P88" s="43"/>
    </row>
    <row r="89" spans="1:16" ht="9.75" customHeight="1" thickBot="1">
      <c r="A89" s="138" t="s">
        <v>21</v>
      </c>
      <c r="B89" s="133" t="s">
        <v>57</v>
      </c>
      <c r="C89" s="133"/>
      <c r="D89" s="133"/>
      <c r="E89" s="133"/>
      <c r="F89" s="133"/>
      <c r="G89" s="133"/>
      <c r="H89" s="33"/>
      <c r="I89" s="33"/>
      <c r="J89" s="160"/>
      <c r="K89" s="160"/>
      <c r="L89" s="160"/>
      <c r="M89" s="160"/>
      <c r="N89" s="33"/>
      <c r="O89" s="33"/>
      <c r="P89" s="43"/>
    </row>
    <row r="90" spans="1:18" ht="18.75" customHeight="1" thickBot="1">
      <c r="A90" s="138"/>
      <c r="B90" s="134"/>
      <c r="C90" s="134"/>
      <c r="D90" s="134"/>
      <c r="E90" s="134"/>
      <c r="F90" s="134"/>
      <c r="G90" s="134"/>
      <c r="H90" s="45"/>
      <c r="I90" s="63" t="s">
        <v>101</v>
      </c>
      <c r="J90" s="59">
        <v>3</v>
      </c>
      <c r="K90" s="59">
        <v>2</v>
      </c>
      <c r="L90" s="59">
        <v>1</v>
      </c>
      <c r="M90" s="59">
        <v>0</v>
      </c>
      <c r="N90" s="33"/>
      <c r="O90" s="33"/>
      <c r="P90" s="43"/>
      <c r="Q90" s="11" t="s">
        <v>21</v>
      </c>
      <c r="R90" s="13" t="e">
        <f>CHOOSE(W90,3,2,1,0)</f>
        <v>#VALUE!</v>
      </c>
    </row>
    <row r="91" spans="1:16" ht="3.75" customHeight="1">
      <c r="A91" s="46"/>
      <c r="B91" s="53"/>
      <c r="C91" s="53"/>
      <c r="D91" s="53"/>
      <c r="E91" s="53"/>
      <c r="F91" s="53"/>
      <c r="G91" s="53"/>
      <c r="H91" s="33"/>
      <c r="I91" s="33"/>
      <c r="J91" s="33"/>
      <c r="K91" s="33"/>
      <c r="L91" s="33"/>
      <c r="M91" s="33"/>
      <c r="N91" s="33"/>
      <c r="O91" s="33"/>
      <c r="P91" s="43"/>
    </row>
    <row r="92" spans="1:16" ht="9" customHeight="1">
      <c r="A92" s="46"/>
      <c r="B92" s="53"/>
      <c r="C92" s="53"/>
      <c r="D92" s="53"/>
      <c r="E92" s="53"/>
      <c r="F92" s="53"/>
      <c r="G92" s="53"/>
      <c r="H92" s="33"/>
      <c r="I92" s="33"/>
      <c r="J92" s="159" t="s">
        <v>14</v>
      </c>
      <c r="K92" s="159" t="s">
        <v>13</v>
      </c>
      <c r="L92" s="159" t="s">
        <v>12</v>
      </c>
      <c r="M92" s="159" t="s">
        <v>11</v>
      </c>
      <c r="N92" s="33"/>
      <c r="O92" s="33"/>
      <c r="P92" s="43"/>
    </row>
    <row r="93" spans="1:16" ht="9.75" customHeight="1" thickBot="1">
      <c r="A93" s="138" t="s">
        <v>22</v>
      </c>
      <c r="B93" s="133" t="s">
        <v>15</v>
      </c>
      <c r="C93" s="133"/>
      <c r="D93" s="133"/>
      <c r="E93" s="133"/>
      <c r="F93" s="133"/>
      <c r="G93" s="133"/>
      <c r="H93" s="33"/>
      <c r="I93" s="33"/>
      <c r="J93" s="159"/>
      <c r="K93" s="159"/>
      <c r="L93" s="159"/>
      <c r="M93" s="159"/>
      <c r="N93" s="33"/>
      <c r="O93" s="33"/>
      <c r="P93" s="43"/>
    </row>
    <row r="94" spans="1:18" ht="18.75" customHeight="1" thickBot="1">
      <c r="A94" s="138"/>
      <c r="B94" s="134"/>
      <c r="C94" s="134"/>
      <c r="D94" s="134"/>
      <c r="E94" s="134"/>
      <c r="F94" s="134"/>
      <c r="G94" s="134"/>
      <c r="H94" s="45"/>
      <c r="I94" s="63" t="s">
        <v>103</v>
      </c>
      <c r="J94" s="59">
        <v>0</v>
      </c>
      <c r="K94" s="59">
        <v>1</v>
      </c>
      <c r="L94" s="59">
        <v>2</v>
      </c>
      <c r="M94" s="59">
        <v>3</v>
      </c>
      <c r="N94" s="33"/>
      <c r="O94" s="33"/>
      <c r="P94" s="43"/>
      <c r="Q94" s="11" t="s">
        <v>22</v>
      </c>
      <c r="R94" s="13" t="e">
        <f>CHOOSE(W94,0,1,2,3)</f>
        <v>#VALUE!</v>
      </c>
    </row>
    <row r="95" spans="1:16" ht="3.75" customHeight="1">
      <c r="A95" s="46"/>
      <c r="B95" s="53"/>
      <c r="C95" s="53"/>
      <c r="D95" s="53"/>
      <c r="E95" s="53"/>
      <c r="F95" s="53"/>
      <c r="G95" s="53"/>
      <c r="H95" s="64"/>
      <c r="I95" s="64"/>
      <c r="J95" s="64"/>
      <c r="K95" s="64"/>
      <c r="L95" s="64"/>
      <c r="M95" s="64"/>
      <c r="N95" s="64"/>
      <c r="O95" s="33"/>
      <c r="P95" s="43"/>
    </row>
    <row r="96" spans="1:16" ht="13.5">
      <c r="A96" s="46"/>
      <c r="B96" s="53"/>
      <c r="C96" s="53"/>
      <c r="D96" s="53"/>
      <c r="E96" s="53"/>
      <c r="F96" s="53"/>
      <c r="G96" s="53"/>
      <c r="H96" s="65"/>
      <c r="I96" s="66" t="s">
        <v>16</v>
      </c>
      <c r="J96" s="66" t="s">
        <v>17</v>
      </c>
      <c r="K96" s="66" t="s">
        <v>18</v>
      </c>
      <c r="L96" s="66" t="s">
        <v>19</v>
      </c>
      <c r="M96" s="66" t="s">
        <v>3</v>
      </c>
      <c r="N96" s="67"/>
      <c r="O96" s="33"/>
      <c r="P96" s="43"/>
    </row>
    <row r="97" spans="1:16" ht="3.75" customHeight="1" thickBot="1">
      <c r="A97" s="46"/>
      <c r="B97" s="53"/>
      <c r="C97" s="53"/>
      <c r="D97" s="53"/>
      <c r="E97" s="53"/>
      <c r="F97" s="53"/>
      <c r="G97" s="53"/>
      <c r="H97" s="65"/>
      <c r="I97" s="33"/>
      <c r="J97" s="33"/>
      <c r="K97" s="31"/>
      <c r="L97" s="33"/>
      <c r="M97" s="33"/>
      <c r="N97" s="67"/>
      <c r="O97" s="33"/>
      <c r="P97" s="43"/>
    </row>
    <row r="98" spans="1:18" ht="18.75" customHeight="1" thickBot="1">
      <c r="A98" s="46" t="s">
        <v>23</v>
      </c>
      <c r="B98" s="162" t="s">
        <v>46</v>
      </c>
      <c r="C98" s="162"/>
      <c r="D98" s="162"/>
      <c r="E98" s="162"/>
      <c r="F98" s="162"/>
      <c r="G98" s="162"/>
      <c r="H98" s="68"/>
      <c r="I98" s="69">
        <v>4</v>
      </c>
      <c r="J98" s="69">
        <v>3</v>
      </c>
      <c r="K98" s="70">
        <v>2</v>
      </c>
      <c r="L98" s="69">
        <v>1</v>
      </c>
      <c r="M98" s="69">
        <v>0</v>
      </c>
      <c r="N98" s="67"/>
      <c r="O98" s="33"/>
      <c r="P98" s="43"/>
      <c r="Q98" s="11" t="s">
        <v>23</v>
      </c>
      <c r="R98" s="13" t="e">
        <f>CHOOSE(W98,4,3,2,1,0)</f>
        <v>#VALUE!</v>
      </c>
    </row>
    <row r="99" spans="1:16" ht="3.75" customHeight="1" thickBot="1">
      <c r="A99" s="46"/>
      <c r="B99" s="53"/>
      <c r="C99" s="53"/>
      <c r="D99" s="53"/>
      <c r="E99" s="53"/>
      <c r="F99" s="53"/>
      <c r="G99" s="53"/>
      <c r="H99" s="65"/>
      <c r="I99" s="33"/>
      <c r="J99" s="33"/>
      <c r="K99" s="33"/>
      <c r="L99" s="33"/>
      <c r="M99" s="33"/>
      <c r="N99" s="67"/>
      <c r="O99" s="33"/>
      <c r="P99" s="43"/>
    </row>
    <row r="100" spans="1:18" ht="18.75" customHeight="1" thickBot="1">
      <c r="A100" s="44" t="s">
        <v>24</v>
      </c>
      <c r="B100" s="162" t="s">
        <v>47</v>
      </c>
      <c r="C100" s="162"/>
      <c r="D100" s="162"/>
      <c r="E100" s="162"/>
      <c r="F100" s="162"/>
      <c r="G100" s="162"/>
      <c r="H100" s="68"/>
      <c r="I100" s="69">
        <v>4</v>
      </c>
      <c r="J100" s="69">
        <v>3</v>
      </c>
      <c r="K100" s="70">
        <v>2</v>
      </c>
      <c r="L100" s="69">
        <v>1</v>
      </c>
      <c r="M100" s="69">
        <v>0</v>
      </c>
      <c r="N100" s="67"/>
      <c r="O100" s="33"/>
      <c r="P100" s="43"/>
      <c r="Q100" s="11" t="s">
        <v>24</v>
      </c>
      <c r="R100" s="13" t="e">
        <f>CHOOSE(W100,4,3,2,1,0)</f>
        <v>#VALUE!</v>
      </c>
    </row>
    <row r="101" spans="1:16" ht="3.75" customHeight="1" thickBot="1">
      <c r="A101" s="46"/>
      <c r="B101" s="53"/>
      <c r="C101" s="53"/>
      <c r="D101" s="53"/>
      <c r="E101" s="53"/>
      <c r="F101" s="53"/>
      <c r="G101" s="53"/>
      <c r="H101" s="65"/>
      <c r="I101" s="33"/>
      <c r="J101" s="33"/>
      <c r="K101" s="33"/>
      <c r="L101" s="33"/>
      <c r="M101" s="33"/>
      <c r="N101" s="67"/>
      <c r="O101" s="33"/>
      <c r="P101" s="43"/>
    </row>
    <row r="102" spans="1:18" ht="18.75" customHeight="1" thickBot="1">
      <c r="A102" s="46" t="s">
        <v>52</v>
      </c>
      <c r="B102" s="71" t="s">
        <v>48</v>
      </c>
      <c r="C102" s="71"/>
      <c r="D102" s="71"/>
      <c r="E102" s="71"/>
      <c r="F102" s="71"/>
      <c r="G102" s="71"/>
      <c r="H102" s="68"/>
      <c r="I102" s="69">
        <v>4</v>
      </c>
      <c r="J102" s="69">
        <v>3</v>
      </c>
      <c r="K102" s="70">
        <v>2</v>
      </c>
      <c r="L102" s="69">
        <v>1</v>
      </c>
      <c r="M102" s="69">
        <v>0</v>
      </c>
      <c r="N102" s="67"/>
      <c r="O102" s="33"/>
      <c r="P102" s="43"/>
      <c r="Q102" s="11" t="s">
        <v>124</v>
      </c>
      <c r="R102" s="13" t="e">
        <f>CHOOSE(W102,4,3,2,1,0)</f>
        <v>#VALUE!</v>
      </c>
    </row>
    <row r="103" spans="1:16" ht="3.75" customHeight="1">
      <c r="A103" s="46"/>
      <c r="B103" s="26"/>
      <c r="C103" s="26"/>
      <c r="D103" s="26"/>
      <c r="E103" s="26"/>
      <c r="F103" s="26"/>
      <c r="G103" s="26"/>
      <c r="H103" s="65"/>
      <c r="I103" s="33"/>
      <c r="J103" s="33"/>
      <c r="K103" s="33"/>
      <c r="L103" s="33"/>
      <c r="M103" s="33"/>
      <c r="N103" s="67"/>
      <c r="O103" s="33"/>
      <c r="P103" s="43"/>
    </row>
    <row r="104" spans="1:16" ht="9.75" customHeight="1" thickBot="1">
      <c r="A104" s="138" t="s">
        <v>53</v>
      </c>
      <c r="B104" s="133" t="s">
        <v>49</v>
      </c>
      <c r="C104" s="133"/>
      <c r="D104" s="133"/>
      <c r="E104" s="133"/>
      <c r="F104" s="133"/>
      <c r="G104" s="133"/>
      <c r="H104" s="65"/>
      <c r="I104" s="33"/>
      <c r="J104" s="33"/>
      <c r="K104" s="33"/>
      <c r="L104" s="33"/>
      <c r="M104" s="33"/>
      <c r="N104" s="67"/>
      <c r="O104" s="33"/>
      <c r="P104" s="43"/>
    </row>
    <row r="105" spans="1:18" ht="18.75" customHeight="1" thickBot="1">
      <c r="A105" s="138"/>
      <c r="B105" s="162"/>
      <c r="C105" s="162"/>
      <c r="D105" s="162"/>
      <c r="E105" s="162"/>
      <c r="F105" s="162"/>
      <c r="G105" s="162"/>
      <c r="H105" s="68"/>
      <c r="I105" s="69">
        <v>4</v>
      </c>
      <c r="J105" s="69">
        <v>3</v>
      </c>
      <c r="K105" s="70">
        <v>2</v>
      </c>
      <c r="L105" s="69">
        <v>1</v>
      </c>
      <c r="M105" s="69">
        <v>0</v>
      </c>
      <c r="N105" s="67"/>
      <c r="O105" s="33"/>
      <c r="P105" s="43"/>
      <c r="Q105" s="11" t="s">
        <v>125</v>
      </c>
      <c r="R105" s="13" t="e">
        <f>CHOOSE(W105,4,3,2,1,0)</f>
        <v>#VALUE!</v>
      </c>
    </row>
    <row r="106" spans="1:16" ht="3.75" customHeight="1" thickBot="1">
      <c r="A106" s="46"/>
      <c r="B106" s="53"/>
      <c r="C106" s="53"/>
      <c r="D106" s="53"/>
      <c r="E106" s="53"/>
      <c r="F106" s="53"/>
      <c r="G106" s="53"/>
      <c r="H106" s="65"/>
      <c r="I106" s="33"/>
      <c r="J106" s="33"/>
      <c r="K106" s="33"/>
      <c r="L106" s="33"/>
      <c r="M106" s="33"/>
      <c r="N106" s="67"/>
      <c r="O106" s="33"/>
      <c r="P106" s="43"/>
    </row>
    <row r="107" spans="1:18" ht="18.75" customHeight="1" thickBot="1">
      <c r="A107" s="46" t="s">
        <v>107</v>
      </c>
      <c r="B107" s="162" t="s">
        <v>50</v>
      </c>
      <c r="C107" s="162"/>
      <c r="D107" s="162"/>
      <c r="E107" s="162"/>
      <c r="F107" s="162"/>
      <c r="G107" s="162"/>
      <c r="H107" s="68"/>
      <c r="I107" s="69">
        <v>4</v>
      </c>
      <c r="J107" s="69">
        <v>3</v>
      </c>
      <c r="K107" s="70">
        <v>2</v>
      </c>
      <c r="L107" s="69">
        <v>1</v>
      </c>
      <c r="M107" s="69">
        <v>0</v>
      </c>
      <c r="N107" s="67"/>
      <c r="O107" s="33"/>
      <c r="P107" s="43"/>
      <c r="Q107" s="11" t="s">
        <v>126</v>
      </c>
      <c r="R107" s="13" t="e">
        <f>CHOOSE(W107,4,3,2,1,0)</f>
        <v>#VALUE!</v>
      </c>
    </row>
    <row r="108" spans="1:16" ht="3.75" customHeight="1" thickBot="1">
      <c r="A108" s="46"/>
      <c r="B108" s="53"/>
      <c r="C108" s="53"/>
      <c r="D108" s="53"/>
      <c r="E108" s="53"/>
      <c r="F108" s="53"/>
      <c r="G108" s="53"/>
      <c r="H108" s="65"/>
      <c r="I108" s="33"/>
      <c r="J108" s="33"/>
      <c r="K108" s="33"/>
      <c r="L108" s="33"/>
      <c r="M108" s="33"/>
      <c r="N108" s="67"/>
      <c r="O108" s="33"/>
      <c r="P108" s="43"/>
    </row>
    <row r="109" spans="1:18" ht="18.75" customHeight="1" thickBot="1">
      <c r="A109" s="46" t="s">
        <v>108</v>
      </c>
      <c r="B109" s="162" t="s">
        <v>51</v>
      </c>
      <c r="C109" s="162"/>
      <c r="D109" s="162"/>
      <c r="E109" s="162"/>
      <c r="F109" s="162"/>
      <c r="G109" s="162"/>
      <c r="H109" s="68"/>
      <c r="I109" s="69">
        <v>4</v>
      </c>
      <c r="J109" s="69">
        <v>3</v>
      </c>
      <c r="K109" s="70">
        <v>2</v>
      </c>
      <c r="L109" s="69">
        <v>1</v>
      </c>
      <c r="M109" s="69">
        <v>0</v>
      </c>
      <c r="N109" s="67"/>
      <c r="O109" s="33"/>
      <c r="P109" s="43"/>
      <c r="Q109" s="11" t="s">
        <v>127</v>
      </c>
      <c r="R109" s="13" t="e">
        <f>CHOOSE(W109,4,3,2,1,0)</f>
        <v>#VALUE!</v>
      </c>
    </row>
    <row r="110" spans="1:22" ht="3.75" customHeight="1">
      <c r="A110" s="46"/>
      <c r="B110" s="26"/>
      <c r="C110" s="26"/>
      <c r="D110" s="26"/>
      <c r="E110" s="26"/>
      <c r="F110" s="26"/>
      <c r="G110" s="26"/>
      <c r="H110" s="72"/>
      <c r="I110" s="31"/>
      <c r="J110" s="31"/>
      <c r="K110" s="31"/>
      <c r="L110" s="31"/>
      <c r="M110" s="31"/>
      <c r="N110" s="73"/>
      <c r="O110" s="31"/>
      <c r="P110" s="43"/>
      <c r="S110" s="16"/>
      <c r="T110" s="16"/>
      <c r="U110" s="16"/>
      <c r="V110" s="16"/>
    </row>
    <row r="111" spans="1:16" ht="18.75" customHeight="1">
      <c r="A111" s="46"/>
      <c r="B111" s="30"/>
      <c r="C111" s="30"/>
      <c r="D111" s="30"/>
      <c r="E111" s="30"/>
      <c r="F111" s="30"/>
      <c r="G111" s="74" t="s">
        <v>106</v>
      </c>
      <c r="H111" s="72"/>
      <c r="I111" s="75" t="s">
        <v>20</v>
      </c>
      <c r="J111" s="76">
        <f>IF(ISERROR(SUM(R98:R109)),"",(SUM(R98:R109)))</f>
      </c>
      <c r="K111" s="161" t="s">
        <v>105</v>
      </c>
      <c r="L111" s="160"/>
      <c r="M111" s="160"/>
      <c r="N111" s="67"/>
      <c r="O111" s="136" t="s">
        <v>2</v>
      </c>
      <c r="P111" s="77"/>
    </row>
    <row r="112" spans="1:16" ht="4.5" customHeight="1">
      <c r="A112" s="46"/>
      <c r="B112" s="30"/>
      <c r="C112" s="30"/>
      <c r="D112" s="30"/>
      <c r="E112" s="30"/>
      <c r="F112" s="30"/>
      <c r="G112" s="30"/>
      <c r="H112" s="78"/>
      <c r="I112" s="79"/>
      <c r="J112" s="64"/>
      <c r="K112" s="80"/>
      <c r="L112" s="80"/>
      <c r="M112" s="80"/>
      <c r="N112" s="81"/>
      <c r="O112" s="136"/>
      <c r="P112" s="77"/>
    </row>
    <row r="113" spans="1:16" ht="4.5" customHeight="1" thickBot="1">
      <c r="A113" s="46"/>
      <c r="B113" s="26"/>
      <c r="C113" s="26"/>
      <c r="D113" s="26"/>
      <c r="E113" s="26"/>
      <c r="F113" s="26"/>
      <c r="G113" s="26"/>
      <c r="H113" s="33"/>
      <c r="I113" s="33"/>
      <c r="J113" s="33"/>
      <c r="K113" s="33"/>
      <c r="L113" s="33"/>
      <c r="M113" s="33"/>
      <c r="N113" s="33"/>
      <c r="O113" s="137"/>
      <c r="P113" s="77"/>
    </row>
    <row r="114" spans="1:16" ht="18.75" customHeight="1" thickBot="1">
      <c r="A114" s="46"/>
      <c r="B114" s="26"/>
      <c r="C114" s="26"/>
      <c r="D114" s="26"/>
      <c r="E114" s="26"/>
      <c r="F114" s="26"/>
      <c r="G114" s="26"/>
      <c r="H114" s="33"/>
      <c r="I114" s="75" t="s">
        <v>102</v>
      </c>
      <c r="J114" s="82">
        <f>IF(J111&gt;=15,0,IF(J111&gt;=10,1,IF(J111&gt;=5,2,3)))</f>
        <v>0</v>
      </c>
      <c r="K114" s="33"/>
      <c r="L114" s="33"/>
      <c r="M114" s="83" t="s">
        <v>104</v>
      </c>
      <c r="N114" s="33"/>
      <c r="O114" s="47">
        <f>IF(ISERROR(SUM(R90+R94+J114)),"",(SUM(R90+R94+J114)))</f>
      </c>
      <c r="P114" s="77"/>
    </row>
    <row r="115" spans="1:18" ht="3.75" customHeight="1">
      <c r="A115" s="48"/>
      <c r="B115" s="84"/>
      <c r="C115" s="84"/>
      <c r="D115" s="84"/>
      <c r="E115" s="84"/>
      <c r="F115" s="84"/>
      <c r="G115" s="84"/>
      <c r="H115" s="45"/>
      <c r="I115" s="45"/>
      <c r="J115" s="45"/>
      <c r="K115" s="45"/>
      <c r="L115" s="45"/>
      <c r="M115" s="45"/>
      <c r="N115" s="45"/>
      <c r="O115" s="45"/>
      <c r="P115" s="85"/>
      <c r="Q115" s="17"/>
      <c r="R115" s="16"/>
    </row>
    <row r="116" spans="1:22" s="18" customFormat="1" ht="18.75" customHeight="1">
      <c r="A116" s="51" t="s">
        <v>44</v>
      </c>
      <c r="B116" s="86"/>
      <c r="C116" s="86"/>
      <c r="D116" s="86"/>
      <c r="E116" s="86"/>
      <c r="F116" s="86"/>
      <c r="G116" s="86"/>
      <c r="H116" s="87"/>
      <c r="I116" s="88"/>
      <c r="J116" s="87"/>
      <c r="K116" s="87"/>
      <c r="L116" s="87"/>
      <c r="M116" s="87"/>
      <c r="N116" s="87"/>
      <c r="O116" s="87"/>
      <c r="P116" s="87"/>
      <c r="Q116" s="11"/>
      <c r="R116" s="12"/>
      <c r="S116" s="12"/>
      <c r="T116" s="12"/>
      <c r="U116" s="12"/>
      <c r="V116" s="12"/>
    </row>
    <row r="117" spans="1:16" ht="3.75" customHeight="1">
      <c r="A117" s="52"/>
      <c r="B117" s="57"/>
      <c r="C117" s="57"/>
      <c r="D117" s="57"/>
      <c r="E117" s="57"/>
      <c r="F117" s="57"/>
      <c r="G117" s="57"/>
      <c r="H117" s="40"/>
      <c r="I117" s="40"/>
      <c r="J117" s="40"/>
      <c r="K117" s="40"/>
      <c r="L117" s="40"/>
      <c r="M117" s="40"/>
      <c r="N117" s="40"/>
      <c r="O117" s="40"/>
      <c r="P117" s="89"/>
    </row>
    <row r="118" spans="1:16" ht="13.5">
      <c r="A118" s="46"/>
      <c r="B118" s="26"/>
      <c r="C118" s="26"/>
      <c r="D118" s="26"/>
      <c r="E118" s="26"/>
      <c r="F118" s="26"/>
      <c r="G118" s="26"/>
      <c r="H118" s="33"/>
      <c r="I118" s="33"/>
      <c r="J118" s="130"/>
      <c r="K118" s="130"/>
      <c r="L118" s="130"/>
      <c r="M118" s="130"/>
      <c r="N118" s="33"/>
      <c r="O118" s="33"/>
      <c r="P118" s="43"/>
    </row>
    <row r="119" spans="1:16" ht="3.75" customHeight="1">
      <c r="A119" s="46"/>
      <c r="B119" s="53"/>
      <c r="C119" s="53"/>
      <c r="D119" s="53"/>
      <c r="E119" s="53"/>
      <c r="F119" s="53"/>
      <c r="G119" s="53"/>
      <c r="H119" s="33"/>
      <c r="I119" s="33"/>
      <c r="J119" s="130" t="s">
        <v>0</v>
      </c>
      <c r="K119" s="130"/>
      <c r="L119" s="130" t="s">
        <v>1</v>
      </c>
      <c r="M119" s="130"/>
      <c r="N119" s="33"/>
      <c r="O119" s="33"/>
      <c r="P119" s="77"/>
    </row>
    <row r="120" spans="1:16" ht="9.75" customHeight="1" thickBot="1">
      <c r="A120" s="138" t="s">
        <v>63</v>
      </c>
      <c r="B120" s="133" t="s">
        <v>89</v>
      </c>
      <c r="C120" s="133"/>
      <c r="D120" s="133"/>
      <c r="E120" s="133"/>
      <c r="F120" s="133"/>
      <c r="G120" s="133"/>
      <c r="H120" s="33"/>
      <c r="I120" s="33"/>
      <c r="J120" s="130"/>
      <c r="K120" s="130"/>
      <c r="L120" s="130"/>
      <c r="M120" s="130"/>
      <c r="N120" s="33"/>
      <c r="O120" s="33"/>
      <c r="P120" s="77"/>
    </row>
    <row r="121" spans="1:18" ht="18.75" customHeight="1" thickBot="1">
      <c r="A121" s="138"/>
      <c r="B121" s="134"/>
      <c r="C121" s="134"/>
      <c r="D121" s="134"/>
      <c r="E121" s="134"/>
      <c r="F121" s="134"/>
      <c r="G121" s="134"/>
      <c r="H121" s="45"/>
      <c r="I121" s="45"/>
      <c r="J121" s="135">
        <v>1</v>
      </c>
      <c r="K121" s="135"/>
      <c r="L121" s="135">
        <v>0</v>
      </c>
      <c r="M121" s="135"/>
      <c r="N121" s="33"/>
      <c r="O121" s="33"/>
      <c r="P121" s="77"/>
      <c r="Q121" s="11" t="s">
        <v>128</v>
      </c>
      <c r="R121" s="13" t="e">
        <f>CHOOSE(W121,1,0)</f>
        <v>#VALUE!</v>
      </c>
    </row>
    <row r="122" spans="1:16" ht="3.75" customHeight="1">
      <c r="A122" s="46"/>
      <c r="B122" s="53"/>
      <c r="C122" s="53"/>
      <c r="D122" s="53"/>
      <c r="E122" s="53"/>
      <c r="F122" s="53"/>
      <c r="G122" s="53"/>
      <c r="H122" s="33"/>
      <c r="I122" s="33"/>
      <c r="J122" s="33"/>
      <c r="K122" s="33"/>
      <c r="L122" s="33"/>
      <c r="M122" s="33"/>
      <c r="N122" s="33"/>
      <c r="O122" s="33"/>
      <c r="P122" s="77"/>
    </row>
    <row r="123" spans="1:16" ht="50.25" customHeight="1">
      <c r="A123" s="138" t="s">
        <v>109</v>
      </c>
      <c r="B123" s="133" t="s">
        <v>98</v>
      </c>
      <c r="C123" s="133"/>
      <c r="D123" s="133"/>
      <c r="E123" s="133"/>
      <c r="F123" s="133"/>
      <c r="G123" s="133"/>
      <c r="H123" s="33"/>
      <c r="I123" s="33"/>
      <c r="J123" s="33"/>
      <c r="K123" s="33"/>
      <c r="L123" s="33"/>
      <c r="M123" s="33"/>
      <c r="N123" s="33"/>
      <c r="O123" s="33"/>
      <c r="P123" s="77"/>
    </row>
    <row r="124" spans="1:16" ht="14.25" customHeight="1" thickBot="1">
      <c r="A124" s="138"/>
      <c r="B124" s="133"/>
      <c r="C124" s="133"/>
      <c r="D124" s="133"/>
      <c r="E124" s="133"/>
      <c r="F124" s="133"/>
      <c r="G124" s="133"/>
      <c r="H124" s="33"/>
      <c r="I124" s="33"/>
      <c r="J124" s="130" t="s">
        <v>0</v>
      </c>
      <c r="K124" s="130"/>
      <c r="L124" s="130" t="s">
        <v>1</v>
      </c>
      <c r="M124" s="130"/>
      <c r="N124" s="33"/>
      <c r="O124" s="33"/>
      <c r="P124" s="77"/>
    </row>
    <row r="125" spans="1:18" ht="18.75" customHeight="1" thickBot="1">
      <c r="A125" s="138"/>
      <c r="B125" s="134"/>
      <c r="C125" s="134"/>
      <c r="D125" s="134"/>
      <c r="E125" s="134"/>
      <c r="F125" s="134"/>
      <c r="G125" s="134"/>
      <c r="H125" s="45"/>
      <c r="I125" s="45"/>
      <c r="J125" s="135">
        <v>1</v>
      </c>
      <c r="K125" s="135"/>
      <c r="L125" s="135">
        <v>0</v>
      </c>
      <c r="M125" s="135"/>
      <c r="N125" s="33"/>
      <c r="O125" s="33"/>
      <c r="P125" s="77"/>
      <c r="Q125" s="11" t="s">
        <v>129</v>
      </c>
      <c r="R125" s="13" t="e">
        <f>CHOOSE(W125,1,0)</f>
        <v>#VALUE!</v>
      </c>
    </row>
    <row r="126" spans="1:16" ht="3.75" customHeight="1" thickBot="1">
      <c r="A126" s="46"/>
      <c r="B126" s="39"/>
      <c r="C126" s="39"/>
      <c r="D126" s="39"/>
      <c r="E126" s="39"/>
      <c r="F126" s="39"/>
      <c r="G126" s="39"/>
      <c r="H126" s="40"/>
      <c r="I126" s="40"/>
      <c r="J126" s="33"/>
      <c r="K126" s="33"/>
      <c r="L126" s="33"/>
      <c r="M126" s="33"/>
      <c r="N126" s="33"/>
      <c r="O126" s="33"/>
      <c r="P126" s="77"/>
    </row>
    <row r="127" spans="1:18" ht="18.75" customHeight="1" thickBot="1">
      <c r="A127" s="46" t="s">
        <v>54</v>
      </c>
      <c r="B127" s="90" t="s">
        <v>61</v>
      </c>
      <c r="C127" s="90"/>
      <c r="D127" s="90"/>
      <c r="E127" s="90"/>
      <c r="F127" s="90"/>
      <c r="G127" s="90"/>
      <c r="H127" s="45"/>
      <c r="I127" s="45"/>
      <c r="J127" s="135">
        <v>1</v>
      </c>
      <c r="K127" s="135"/>
      <c r="L127" s="135">
        <v>0</v>
      </c>
      <c r="M127" s="135"/>
      <c r="N127" s="33"/>
      <c r="O127" s="33"/>
      <c r="P127" s="77"/>
      <c r="Q127" s="11" t="s">
        <v>130</v>
      </c>
      <c r="R127" s="13" t="e">
        <f>CHOOSE(W127,1,0)</f>
        <v>#VALUE!</v>
      </c>
    </row>
    <row r="128" spans="1:16" ht="3.75" customHeight="1">
      <c r="A128" s="46"/>
      <c r="B128" s="26"/>
      <c r="C128" s="26"/>
      <c r="D128" s="26"/>
      <c r="E128" s="26"/>
      <c r="F128" s="26"/>
      <c r="G128" s="26"/>
      <c r="H128" s="33"/>
      <c r="I128" s="33"/>
      <c r="J128" s="33"/>
      <c r="K128" s="33"/>
      <c r="L128" s="33"/>
      <c r="M128" s="33"/>
      <c r="N128" s="33"/>
      <c r="O128" s="33"/>
      <c r="P128" s="77"/>
    </row>
    <row r="129" spans="1:16" ht="9.75" customHeight="1" thickBot="1">
      <c r="A129" s="138" t="s">
        <v>110</v>
      </c>
      <c r="B129" s="133" t="s">
        <v>90</v>
      </c>
      <c r="C129" s="133"/>
      <c r="D129" s="133"/>
      <c r="E129" s="133"/>
      <c r="F129" s="133"/>
      <c r="G129" s="133"/>
      <c r="H129" s="33"/>
      <c r="I129" s="33"/>
      <c r="J129" s="33"/>
      <c r="K129" s="33"/>
      <c r="L129" s="33"/>
      <c r="M129" s="33"/>
      <c r="N129" s="33"/>
      <c r="O129" s="33"/>
      <c r="P129" s="77"/>
    </row>
    <row r="130" spans="1:18" ht="18.75" customHeight="1" thickBot="1">
      <c r="A130" s="138"/>
      <c r="B130" s="134"/>
      <c r="C130" s="134"/>
      <c r="D130" s="134"/>
      <c r="E130" s="134"/>
      <c r="F130" s="134"/>
      <c r="G130" s="134"/>
      <c r="H130" s="45"/>
      <c r="I130" s="45"/>
      <c r="J130" s="135">
        <v>1</v>
      </c>
      <c r="K130" s="135"/>
      <c r="L130" s="135">
        <v>0</v>
      </c>
      <c r="M130" s="135"/>
      <c r="N130" s="33"/>
      <c r="O130" s="136" t="s">
        <v>2</v>
      </c>
      <c r="P130" s="77"/>
      <c r="Q130" s="11" t="s">
        <v>131</v>
      </c>
      <c r="R130" s="13" t="e">
        <f>CHOOSE(W130,1,0)</f>
        <v>#VALUE!</v>
      </c>
    </row>
    <row r="131" spans="1:16" ht="3.75" customHeight="1" thickBot="1">
      <c r="A131" s="91"/>
      <c r="B131" s="26"/>
      <c r="C131" s="26"/>
      <c r="D131" s="26"/>
      <c r="E131" s="26"/>
      <c r="F131" s="26"/>
      <c r="G131" s="26"/>
      <c r="H131" s="33"/>
      <c r="I131" s="33"/>
      <c r="J131" s="33"/>
      <c r="K131" s="33"/>
      <c r="L131" s="33"/>
      <c r="M131" s="33"/>
      <c r="N131" s="33"/>
      <c r="O131" s="137"/>
      <c r="P131" s="77"/>
    </row>
    <row r="132" spans="1:19" ht="18.75" customHeight="1" thickBot="1">
      <c r="A132" s="46"/>
      <c r="B132" s="26"/>
      <c r="C132" s="26"/>
      <c r="D132" s="26"/>
      <c r="E132" s="26"/>
      <c r="F132" s="26"/>
      <c r="G132" s="26"/>
      <c r="H132" s="33"/>
      <c r="I132" s="33"/>
      <c r="J132" s="33"/>
      <c r="K132" s="33"/>
      <c r="L132" s="33"/>
      <c r="M132" s="33"/>
      <c r="N132" s="33"/>
      <c r="O132" s="47">
        <f>IF(ISERROR(SUM(R121:R130)),"",(SUM(R121:R130)))</f>
      </c>
      <c r="P132" s="77"/>
      <c r="Q132" s="5"/>
      <c r="R132" s="4"/>
      <c r="S132" s="4"/>
    </row>
    <row r="133" spans="1:19" ht="3.75" customHeight="1">
      <c r="A133" s="92"/>
      <c r="B133" s="49"/>
      <c r="C133" s="49"/>
      <c r="D133" s="49"/>
      <c r="E133" s="49"/>
      <c r="F133" s="49"/>
      <c r="G133" s="49"/>
      <c r="H133" s="45"/>
      <c r="I133" s="45"/>
      <c r="J133" s="45"/>
      <c r="K133" s="45"/>
      <c r="L133" s="45"/>
      <c r="M133" s="45"/>
      <c r="N133" s="45"/>
      <c r="O133" s="45"/>
      <c r="P133" s="85"/>
      <c r="Q133" s="5"/>
      <c r="R133" s="4"/>
      <c r="S133" s="19"/>
    </row>
    <row r="134" spans="1:19" ht="7.5" customHeight="1" thickBot="1">
      <c r="A134" s="23"/>
      <c r="B134" s="27"/>
      <c r="C134" s="27"/>
      <c r="D134" s="27"/>
      <c r="E134" s="27"/>
      <c r="F134" s="27"/>
      <c r="G134" s="27"/>
      <c r="H134" s="23"/>
      <c r="I134" s="23"/>
      <c r="J134" s="23"/>
      <c r="K134" s="23"/>
      <c r="L134" s="23"/>
      <c r="M134" s="23"/>
      <c r="N134" s="23"/>
      <c r="O134" s="23"/>
      <c r="P134" s="23"/>
      <c r="Q134" s="5"/>
      <c r="R134" s="4"/>
      <c r="S134" s="20"/>
    </row>
    <row r="135" spans="1:19" ht="27.75" customHeight="1" thickBot="1">
      <c r="A135" s="93"/>
      <c r="B135" s="93"/>
      <c r="C135" s="93"/>
      <c r="D135" s="93"/>
      <c r="E135" s="93"/>
      <c r="F135" s="93"/>
      <c r="G135" s="93"/>
      <c r="H135" s="93"/>
      <c r="I135" s="93"/>
      <c r="J135" s="94" t="s">
        <v>45</v>
      </c>
      <c r="K135" s="163">
        <f>IF(ISERROR(SUM(O22+O49+O71+O84+O114+O132)),"",(SUM(O22+O49+O71+O84+O114+O132)))</f>
      </c>
      <c r="L135" s="164"/>
      <c r="M135" s="164"/>
      <c r="N135" s="164" t="s">
        <v>134</v>
      </c>
      <c r="O135" s="165"/>
      <c r="P135" s="23"/>
      <c r="Q135" s="5"/>
      <c r="R135" s="4"/>
      <c r="S135" s="20"/>
    </row>
    <row r="136" spans="1:19" ht="7.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4"/>
      <c r="L136" s="95"/>
      <c r="M136" s="29"/>
      <c r="N136" s="29"/>
      <c r="O136" s="29"/>
      <c r="P136" s="23"/>
      <c r="Q136" s="5"/>
      <c r="R136" s="4"/>
      <c r="S136" s="20"/>
    </row>
    <row r="137" spans="1:19" ht="13.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23"/>
      <c r="L137" s="23"/>
      <c r="M137" s="23"/>
      <c r="N137" s="23"/>
      <c r="O137" s="32"/>
      <c r="P137" s="96" t="s">
        <v>78</v>
      </c>
      <c r="Q137" s="5"/>
      <c r="R137" s="4"/>
      <c r="S137" s="20"/>
    </row>
    <row r="138" spans="17:19" ht="13.5">
      <c r="Q138" s="5"/>
      <c r="R138" s="4"/>
      <c r="S138" s="20"/>
    </row>
    <row r="141" spans="18:19" ht="13.5">
      <c r="R141" s="5" t="s">
        <v>41</v>
      </c>
      <c r="S141" s="12" t="e">
        <f>O22/3</f>
        <v>#VALUE!</v>
      </c>
    </row>
    <row r="142" spans="18:19" ht="13.5">
      <c r="R142" s="5" t="s">
        <v>42</v>
      </c>
      <c r="S142" s="12" t="e">
        <f>O49/8</f>
        <v>#VALUE!</v>
      </c>
    </row>
    <row r="143" spans="18:19" ht="13.5">
      <c r="R143" s="5" t="s">
        <v>67</v>
      </c>
      <c r="S143" s="12" t="e">
        <f>O71/22</f>
        <v>#VALUE!</v>
      </c>
    </row>
    <row r="144" spans="18:19" ht="13.5">
      <c r="R144" s="5" t="s">
        <v>62</v>
      </c>
      <c r="S144" s="12" t="e">
        <f>O84/3</f>
        <v>#VALUE!</v>
      </c>
    </row>
    <row r="145" spans="18:19" ht="13.5">
      <c r="R145" s="5" t="s">
        <v>43</v>
      </c>
      <c r="S145" s="12" t="e">
        <f>O114/9</f>
        <v>#VALUE!</v>
      </c>
    </row>
    <row r="146" spans="18:19" ht="13.5">
      <c r="R146" s="5" t="s">
        <v>44</v>
      </c>
      <c r="S146" s="12" t="e">
        <f>O132/4</f>
        <v>#VALUE!</v>
      </c>
    </row>
  </sheetData>
  <sheetProtection/>
  <mergeCells count="134">
    <mergeCell ref="A120:A121"/>
    <mergeCell ref="B120:G121"/>
    <mergeCell ref="J121:K121"/>
    <mergeCell ref="L121:M121"/>
    <mergeCell ref="A123:A125"/>
    <mergeCell ref="B123:G125"/>
    <mergeCell ref="J124:K124"/>
    <mergeCell ref="L124:M124"/>
    <mergeCell ref="J125:K125"/>
    <mergeCell ref="L125:M125"/>
    <mergeCell ref="O130:O131"/>
    <mergeCell ref="K135:M135"/>
    <mergeCell ref="J127:K127"/>
    <mergeCell ref="L127:M127"/>
    <mergeCell ref="A129:A130"/>
    <mergeCell ref="B129:G130"/>
    <mergeCell ref="J130:K130"/>
    <mergeCell ref="L130:M130"/>
    <mergeCell ref="N135:O135"/>
    <mergeCell ref="J118:K118"/>
    <mergeCell ref="L118:M118"/>
    <mergeCell ref="J119:K120"/>
    <mergeCell ref="L119:M120"/>
    <mergeCell ref="B98:G98"/>
    <mergeCell ref="B100:G100"/>
    <mergeCell ref="B104:G105"/>
    <mergeCell ref="B107:G107"/>
    <mergeCell ref="B109:G109"/>
    <mergeCell ref="L88:L89"/>
    <mergeCell ref="M88:M89"/>
    <mergeCell ref="A89:A90"/>
    <mergeCell ref="B89:G90"/>
    <mergeCell ref="K111:M111"/>
    <mergeCell ref="O111:O113"/>
    <mergeCell ref="A104:A105"/>
    <mergeCell ref="O69:O70"/>
    <mergeCell ref="J92:J93"/>
    <mergeCell ref="K92:K93"/>
    <mergeCell ref="L92:L93"/>
    <mergeCell ref="M92:M93"/>
    <mergeCell ref="A93:A94"/>
    <mergeCell ref="B93:G94"/>
    <mergeCell ref="O82:O83"/>
    <mergeCell ref="J88:J89"/>
    <mergeCell ref="K88:K89"/>
    <mergeCell ref="B78:G78"/>
    <mergeCell ref="J78:K78"/>
    <mergeCell ref="L78:M78"/>
    <mergeCell ref="B80:I82"/>
    <mergeCell ref="J81:K81"/>
    <mergeCell ref="L81:M81"/>
    <mergeCell ref="J82:K82"/>
    <mergeCell ref="L82:M82"/>
    <mergeCell ref="J66:K66"/>
    <mergeCell ref="L66:M66"/>
    <mergeCell ref="B67:G67"/>
    <mergeCell ref="J67:K67"/>
    <mergeCell ref="L67:M67"/>
    <mergeCell ref="B69:I69"/>
    <mergeCell ref="J69:K69"/>
    <mergeCell ref="L69:M69"/>
    <mergeCell ref="A74:A76"/>
    <mergeCell ref="B74:G76"/>
    <mergeCell ref="J74:K75"/>
    <mergeCell ref="L74:M75"/>
    <mergeCell ref="J76:K76"/>
    <mergeCell ref="L76:M76"/>
    <mergeCell ref="B54:G54"/>
    <mergeCell ref="A56:A57"/>
    <mergeCell ref="B56:G57"/>
    <mergeCell ref="B59:G59"/>
    <mergeCell ref="B61:G61"/>
    <mergeCell ref="B63:G63"/>
    <mergeCell ref="A44:A45"/>
    <mergeCell ref="B44:C45"/>
    <mergeCell ref="D44:F44"/>
    <mergeCell ref="G44:H44"/>
    <mergeCell ref="J44:K44"/>
    <mergeCell ref="L44:M44"/>
    <mergeCell ref="D45:F45"/>
    <mergeCell ref="G45:H45"/>
    <mergeCell ref="J45:K45"/>
    <mergeCell ref="L45:M45"/>
    <mergeCell ref="T46:U46"/>
    <mergeCell ref="B47:G47"/>
    <mergeCell ref="J47:K47"/>
    <mergeCell ref="L47:M47"/>
    <mergeCell ref="O47:O48"/>
    <mergeCell ref="R43:S44"/>
    <mergeCell ref="U43:V45"/>
    <mergeCell ref="R45:S45"/>
    <mergeCell ref="L36:M36"/>
    <mergeCell ref="J30:K30"/>
    <mergeCell ref="L30:M30"/>
    <mergeCell ref="A32:A36"/>
    <mergeCell ref="B32:G33"/>
    <mergeCell ref="A38:A39"/>
    <mergeCell ref="B38:G39"/>
    <mergeCell ref="J39:K39"/>
    <mergeCell ref="L39:M39"/>
    <mergeCell ref="A18:A20"/>
    <mergeCell ref="B18:G20"/>
    <mergeCell ref="J20:K20"/>
    <mergeCell ref="L20:M20"/>
    <mergeCell ref="A26:A27"/>
    <mergeCell ref="B26:G27"/>
    <mergeCell ref="J26:K26"/>
    <mergeCell ref="L26:M26"/>
    <mergeCell ref="J27:K27"/>
    <mergeCell ref="O20:O21"/>
    <mergeCell ref="B41:G42"/>
    <mergeCell ref="J42:K42"/>
    <mergeCell ref="L42:M42"/>
    <mergeCell ref="L27:M27"/>
    <mergeCell ref="B29:G30"/>
    <mergeCell ref="J33:K33"/>
    <mergeCell ref="L33:M33"/>
    <mergeCell ref="B35:G36"/>
    <mergeCell ref="J36:K36"/>
    <mergeCell ref="B10:G12"/>
    <mergeCell ref="J11:K11"/>
    <mergeCell ref="L11:M11"/>
    <mergeCell ref="J12:K12"/>
    <mergeCell ref="L12:M12"/>
    <mergeCell ref="B14:G16"/>
    <mergeCell ref="J16:K16"/>
    <mergeCell ref="L16:M16"/>
    <mergeCell ref="Q1:V2"/>
    <mergeCell ref="B3:B4"/>
    <mergeCell ref="C3:C4"/>
    <mergeCell ref="Q3:Q4"/>
    <mergeCell ref="R3:U4"/>
    <mergeCell ref="M7:O7"/>
    <mergeCell ref="A1:P1"/>
  </mergeCells>
  <printOptions/>
  <pageMargins left="0.3937007874015748" right="0.3937007874015748" top="0.11811023622047245" bottom="0.0787401574803149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.140625" style="98" customWidth="1"/>
    <col min="2" max="2" width="13.28125" style="98" customWidth="1"/>
    <col min="3" max="3" width="6.00390625" style="98" customWidth="1"/>
    <col min="4" max="14" width="6.8515625" style="98" bestFit="1" customWidth="1"/>
    <col min="15" max="15" width="2.140625" style="98" customWidth="1"/>
    <col min="16" max="18" width="5.421875" style="98" customWidth="1"/>
    <col min="19" max="19" width="13.28125" style="98" customWidth="1"/>
    <col min="20" max="20" width="10.8515625" style="98" customWidth="1"/>
    <col min="21" max="24" width="5.421875" style="98" customWidth="1"/>
    <col min="25" max="25" width="15.421875" style="98" customWidth="1"/>
    <col min="26" max="16384" width="9.00390625" style="98" customWidth="1"/>
  </cols>
  <sheetData>
    <row r="1" spans="1:16" s="12" customFormat="1" ht="24">
      <c r="A1" s="166" t="s">
        <v>138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97"/>
    </row>
    <row r="2" spans="1:16" s="12" customFormat="1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97"/>
    </row>
    <row r="3" spans="1:15" ht="18.75" customHeight="1">
      <c r="A3" s="102"/>
      <c r="B3" s="103" t="s">
        <v>66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7.5" customHeight="1" thickBot="1">
      <c r="A4" s="102"/>
      <c r="B4" s="103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8.75" customHeight="1" thickBot="1">
      <c r="A5" s="102"/>
      <c r="B5" s="104"/>
      <c r="C5" s="171" t="s">
        <v>64</v>
      </c>
      <c r="D5" s="172"/>
      <c r="E5" s="172" t="s">
        <v>65</v>
      </c>
      <c r="F5" s="173"/>
      <c r="G5" s="102" t="s">
        <v>69</v>
      </c>
      <c r="H5" s="102"/>
      <c r="I5" s="102"/>
      <c r="J5" s="102"/>
      <c r="K5" s="102"/>
      <c r="L5" s="102"/>
      <c r="M5" s="102"/>
      <c r="N5" s="102"/>
      <c r="O5" s="102"/>
    </row>
    <row r="6" spans="1:20" ht="28.5" customHeight="1">
      <c r="A6" s="102"/>
      <c r="B6" s="105" t="s">
        <v>41</v>
      </c>
      <c r="C6" s="174">
        <f>'健康づくりチェック表（自動計算用）'!O22</f>
      </c>
      <c r="D6" s="175"/>
      <c r="E6" s="176">
        <f>IF(C6&lt;1,0,IF(C6&lt;2,0.33,IF(C6&lt;3,0.67,IF(C6&lt;4,1,0))))</f>
        <v>0</v>
      </c>
      <c r="F6" s="177"/>
      <c r="G6" s="102" t="s">
        <v>70</v>
      </c>
      <c r="H6" s="102"/>
      <c r="I6" s="102"/>
      <c r="J6" s="102"/>
      <c r="K6" s="102"/>
      <c r="L6" s="102"/>
      <c r="M6" s="102"/>
      <c r="N6" s="102"/>
      <c r="O6" s="102"/>
      <c r="S6" s="99" t="s">
        <v>41</v>
      </c>
      <c r="T6" s="99">
        <f aca="true" t="shared" si="0" ref="T6:T11">E6</f>
        <v>0</v>
      </c>
    </row>
    <row r="7" spans="1:20" ht="28.5" customHeight="1">
      <c r="A7" s="102"/>
      <c r="B7" s="106" t="s">
        <v>42</v>
      </c>
      <c r="C7" s="178">
        <f>'健康づくりチェック表（自動計算用）'!O49</f>
      </c>
      <c r="D7" s="179"/>
      <c r="E7" s="183" t="e">
        <f>CHOOSE(C7,0.13,0.25,0.38,0.5,0.63,0.75,0.88,1)</f>
        <v>#VALUE!</v>
      </c>
      <c r="F7" s="184"/>
      <c r="G7" s="102" t="s">
        <v>72</v>
      </c>
      <c r="H7" s="102"/>
      <c r="I7" s="102"/>
      <c r="J7" s="102"/>
      <c r="K7" s="102"/>
      <c r="L7" s="102"/>
      <c r="M7" s="102"/>
      <c r="N7" s="102"/>
      <c r="O7" s="102"/>
      <c r="S7" s="99" t="s">
        <v>42</v>
      </c>
      <c r="T7" s="99" t="e">
        <f t="shared" si="0"/>
        <v>#VALUE!</v>
      </c>
    </row>
    <row r="8" spans="1:20" ht="28.5" customHeight="1">
      <c r="A8" s="102"/>
      <c r="B8" s="107" t="s">
        <v>74</v>
      </c>
      <c r="C8" s="179">
        <f>'健康づくりチェック表（自動計算用）'!O71</f>
      </c>
      <c r="D8" s="181"/>
      <c r="E8" s="181" t="e">
        <f>CHOOSE(C8,0.05,0.09,0.14,0.18,0.23,0.27,0.32,0.36,0.41,0.45,0.5,0.55,0.59,0.64,0.68,0.73,0.77,0.82,0.86,0.91,0.95,1)</f>
        <v>#VALUE!</v>
      </c>
      <c r="F8" s="182"/>
      <c r="G8" s="102" t="s">
        <v>71</v>
      </c>
      <c r="H8" s="102" t="s">
        <v>73</v>
      </c>
      <c r="I8" s="102"/>
      <c r="J8" s="102"/>
      <c r="K8" s="102"/>
      <c r="L8" s="102"/>
      <c r="M8" s="102"/>
      <c r="N8" s="102"/>
      <c r="O8" s="102"/>
      <c r="S8" s="100" t="s">
        <v>74</v>
      </c>
      <c r="T8" s="99" t="e">
        <f t="shared" si="0"/>
        <v>#VALUE!</v>
      </c>
    </row>
    <row r="9" spans="1:20" ht="28.5" customHeight="1">
      <c r="A9" s="102"/>
      <c r="B9" s="106" t="s">
        <v>62</v>
      </c>
      <c r="C9" s="179">
        <f>'健康づくりチェック表（自動計算用）'!O84</f>
      </c>
      <c r="D9" s="181"/>
      <c r="E9" s="181">
        <f>IF(C9&lt;1,0,IF(C9&lt;2,0.33,IF(C9&lt;3,0.67,IF(C9&lt;4,1,0))))</f>
        <v>0</v>
      </c>
      <c r="F9" s="182"/>
      <c r="G9" s="102"/>
      <c r="H9" s="102" t="s">
        <v>76</v>
      </c>
      <c r="I9" s="102"/>
      <c r="J9" s="102"/>
      <c r="K9" s="102"/>
      <c r="L9" s="102"/>
      <c r="M9" s="102"/>
      <c r="N9" s="102"/>
      <c r="O9" s="102"/>
      <c r="S9" s="99" t="s">
        <v>62</v>
      </c>
      <c r="T9" s="99">
        <f t="shared" si="0"/>
        <v>0</v>
      </c>
    </row>
    <row r="10" spans="1:20" ht="28.5" customHeight="1">
      <c r="A10" s="102"/>
      <c r="B10" s="106" t="s">
        <v>43</v>
      </c>
      <c r="C10" s="179">
        <f>'健康づくりチェック表（自動計算用）'!O114</f>
      </c>
      <c r="D10" s="181"/>
      <c r="E10" s="181" t="e">
        <f>CHOOSE(C10,0.11,0.22,0.33,0.44,0.56,0.67,0.78,0.89,1)</f>
        <v>#VALUE!</v>
      </c>
      <c r="F10" s="182"/>
      <c r="G10" s="102"/>
      <c r="H10" s="102"/>
      <c r="I10" s="102"/>
      <c r="J10" s="102"/>
      <c r="K10" s="102"/>
      <c r="L10" s="102"/>
      <c r="M10" s="102"/>
      <c r="N10" s="102"/>
      <c r="O10" s="102"/>
      <c r="S10" s="99" t="s">
        <v>43</v>
      </c>
      <c r="T10" s="99" t="e">
        <f t="shared" si="0"/>
        <v>#VALUE!</v>
      </c>
    </row>
    <row r="11" spans="1:20" ht="28.5" customHeight="1" thickBot="1">
      <c r="A11" s="102"/>
      <c r="B11" s="108" t="s">
        <v>44</v>
      </c>
      <c r="C11" s="185">
        <f>'健康づくりチェック表（自動計算用）'!O132</f>
      </c>
      <c r="D11" s="186"/>
      <c r="E11" s="186">
        <f>IF(C11&lt;1,0,IF(C11&lt;2,0.25,IF(C11&lt;3,0.5,IF(C11&lt;4,0.75,IF(C11&lt;5,1,0)))))</f>
        <v>0</v>
      </c>
      <c r="F11" s="187"/>
      <c r="G11" s="102"/>
      <c r="H11" s="102"/>
      <c r="I11" s="102"/>
      <c r="J11" s="102"/>
      <c r="K11" s="102"/>
      <c r="L11" s="102"/>
      <c r="M11" s="102"/>
      <c r="N11" s="102"/>
      <c r="O11" s="102"/>
      <c r="S11" s="99" t="s">
        <v>44</v>
      </c>
      <c r="T11" s="99">
        <f t="shared" si="0"/>
        <v>0</v>
      </c>
    </row>
    <row r="12" spans="1:15" ht="13.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8" thickBot="1">
      <c r="A13" s="102"/>
      <c r="B13" s="103" t="s">
        <v>68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14.25" thickBot="1">
      <c r="A14" s="102"/>
      <c r="B14" s="167" t="s">
        <v>41</v>
      </c>
      <c r="C14" s="109" t="s">
        <v>64</v>
      </c>
      <c r="D14" s="109">
        <v>1</v>
      </c>
      <c r="E14" s="109">
        <v>2</v>
      </c>
      <c r="F14" s="110">
        <v>3</v>
      </c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" thickBot="1" thickTop="1">
      <c r="A15" s="102"/>
      <c r="B15" s="168"/>
      <c r="C15" s="111" t="s">
        <v>65</v>
      </c>
      <c r="D15" s="112">
        <f>1/3</f>
        <v>0.3333333333333333</v>
      </c>
      <c r="E15" s="112">
        <f>2/3</f>
        <v>0.6666666666666666</v>
      </c>
      <c r="F15" s="113">
        <f>3/3</f>
        <v>1</v>
      </c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14.25" thickBot="1">
      <c r="A16" s="102"/>
      <c r="B16" s="167" t="s">
        <v>42</v>
      </c>
      <c r="C16" s="109" t="s">
        <v>64</v>
      </c>
      <c r="D16" s="109">
        <v>1</v>
      </c>
      <c r="E16" s="109">
        <v>2</v>
      </c>
      <c r="F16" s="109">
        <v>3</v>
      </c>
      <c r="G16" s="109">
        <v>4</v>
      </c>
      <c r="H16" s="109">
        <v>5</v>
      </c>
      <c r="I16" s="109">
        <v>6</v>
      </c>
      <c r="J16" s="109">
        <v>7</v>
      </c>
      <c r="K16" s="110">
        <v>8</v>
      </c>
      <c r="L16" s="102"/>
      <c r="M16" s="102"/>
      <c r="N16" s="102"/>
      <c r="O16" s="102"/>
    </row>
    <row r="17" spans="1:15" ht="15" thickBot="1" thickTop="1">
      <c r="A17" s="102"/>
      <c r="B17" s="168"/>
      <c r="C17" s="111" t="s">
        <v>65</v>
      </c>
      <c r="D17" s="114">
        <f>1/8</f>
        <v>0.125</v>
      </c>
      <c r="E17" s="114">
        <f>2/8</f>
        <v>0.25</v>
      </c>
      <c r="F17" s="114">
        <f>3/8</f>
        <v>0.375</v>
      </c>
      <c r="G17" s="114">
        <f>4/8</f>
        <v>0.5</v>
      </c>
      <c r="H17" s="114">
        <f>5/8</f>
        <v>0.625</v>
      </c>
      <c r="I17" s="114">
        <f>6/8</f>
        <v>0.75</v>
      </c>
      <c r="J17" s="114">
        <f>7/8</f>
        <v>0.875</v>
      </c>
      <c r="K17" s="115">
        <f>8/8</f>
        <v>1</v>
      </c>
      <c r="L17" s="102"/>
      <c r="M17" s="102"/>
      <c r="N17" s="102"/>
      <c r="O17" s="102"/>
    </row>
    <row r="18" spans="1:15" ht="14.25" thickBot="1">
      <c r="A18" s="102"/>
      <c r="B18" s="169" t="s">
        <v>74</v>
      </c>
      <c r="C18" s="109" t="s">
        <v>64</v>
      </c>
      <c r="D18" s="109">
        <v>1</v>
      </c>
      <c r="E18" s="109">
        <v>2</v>
      </c>
      <c r="F18" s="109">
        <v>3</v>
      </c>
      <c r="G18" s="109">
        <v>4</v>
      </c>
      <c r="H18" s="109">
        <v>5</v>
      </c>
      <c r="I18" s="109">
        <v>6</v>
      </c>
      <c r="J18" s="109">
        <v>7</v>
      </c>
      <c r="K18" s="109">
        <v>8</v>
      </c>
      <c r="L18" s="109">
        <v>9</v>
      </c>
      <c r="M18" s="109">
        <v>10</v>
      </c>
      <c r="N18" s="110">
        <v>11</v>
      </c>
      <c r="O18" s="102"/>
    </row>
    <row r="19" spans="1:15" ht="15" thickBot="1" thickTop="1">
      <c r="A19" s="102"/>
      <c r="B19" s="170"/>
      <c r="C19" s="116" t="s">
        <v>65</v>
      </c>
      <c r="D19" s="117">
        <f>1/22</f>
        <v>0.045454545454545456</v>
      </c>
      <c r="E19" s="117">
        <f>2/22</f>
        <v>0.09090909090909091</v>
      </c>
      <c r="F19" s="117">
        <f>3/22</f>
        <v>0.13636363636363635</v>
      </c>
      <c r="G19" s="117">
        <f>4/22</f>
        <v>0.18181818181818182</v>
      </c>
      <c r="H19" s="117">
        <f>5/22</f>
        <v>0.22727272727272727</v>
      </c>
      <c r="I19" s="117">
        <f>6/22</f>
        <v>0.2727272727272727</v>
      </c>
      <c r="J19" s="117">
        <f>7/22</f>
        <v>0.3181818181818182</v>
      </c>
      <c r="K19" s="117">
        <f>8/22</f>
        <v>0.36363636363636365</v>
      </c>
      <c r="L19" s="117">
        <f>9/22</f>
        <v>0.4090909090909091</v>
      </c>
      <c r="M19" s="117">
        <f>10/22</f>
        <v>0.45454545454545453</v>
      </c>
      <c r="N19" s="118">
        <f>11/22</f>
        <v>0.5</v>
      </c>
      <c r="O19" s="102"/>
    </row>
    <row r="20" spans="1:15" ht="14.25" thickBot="1">
      <c r="A20" s="102"/>
      <c r="B20" s="170"/>
      <c r="C20" s="109" t="s">
        <v>64</v>
      </c>
      <c r="D20" s="109">
        <v>12</v>
      </c>
      <c r="E20" s="109">
        <v>13</v>
      </c>
      <c r="F20" s="109">
        <v>14</v>
      </c>
      <c r="G20" s="109">
        <v>15</v>
      </c>
      <c r="H20" s="109">
        <v>16</v>
      </c>
      <c r="I20" s="109">
        <v>17</v>
      </c>
      <c r="J20" s="109">
        <v>18</v>
      </c>
      <c r="K20" s="109">
        <v>19</v>
      </c>
      <c r="L20" s="109">
        <v>20</v>
      </c>
      <c r="M20" s="109">
        <v>21</v>
      </c>
      <c r="N20" s="110">
        <v>22</v>
      </c>
      <c r="O20" s="102"/>
    </row>
    <row r="21" spans="1:15" ht="15" thickBot="1" thickTop="1">
      <c r="A21" s="102"/>
      <c r="B21" s="168"/>
      <c r="C21" s="111" t="s">
        <v>65</v>
      </c>
      <c r="D21" s="114">
        <f>12/22</f>
        <v>0.5454545454545454</v>
      </c>
      <c r="E21" s="114">
        <f>13/22</f>
        <v>0.5909090909090909</v>
      </c>
      <c r="F21" s="114">
        <f>14/22</f>
        <v>0.6363636363636364</v>
      </c>
      <c r="G21" s="114">
        <f>15/22</f>
        <v>0.6818181818181818</v>
      </c>
      <c r="H21" s="114">
        <f>16/22</f>
        <v>0.7272727272727273</v>
      </c>
      <c r="I21" s="114">
        <f>17/22</f>
        <v>0.7727272727272727</v>
      </c>
      <c r="J21" s="114">
        <f>18/22</f>
        <v>0.8181818181818182</v>
      </c>
      <c r="K21" s="114">
        <f>19/22</f>
        <v>0.8636363636363636</v>
      </c>
      <c r="L21" s="114">
        <f>20/22</f>
        <v>0.9090909090909091</v>
      </c>
      <c r="M21" s="114">
        <f>21/22</f>
        <v>0.9545454545454546</v>
      </c>
      <c r="N21" s="115">
        <f>22/22</f>
        <v>1</v>
      </c>
      <c r="O21" s="102"/>
    </row>
    <row r="22" spans="1:15" ht="14.25" thickBot="1">
      <c r="A22" s="102"/>
      <c r="B22" s="167" t="s">
        <v>62</v>
      </c>
      <c r="C22" s="109" t="s">
        <v>64</v>
      </c>
      <c r="D22" s="109">
        <v>1</v>
      </c>
      <c r="E22" s="109">
        <v>2</v>
      </c>
      <c r="F22" s="110">
        <v>3</v>
      </c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5" thickBot="1" thickTop="1">
      <c r="A23" s="102"/>
      <c r="B23" s="168"/>
      <c r="C23" s="111" t="s">
        <v>65</v>
      </c>
      <c r="D23" s="114">
        <f>1/3</f>
        <v>0.3333333333333333</v>
      </c>
      <c r="E23" s="114">
        <f>2/3</f>
        <v>0.6666666666666666</v>
      </c>
      <c r="F23" s="115">
        <f>3/3</f>
        <v>1</v>
      </c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4.25" thickBot="1">
      <c r="A24" s="102"/>
      <c r="B24" s="167" t="s">
        <v>43</v>
      </c>
      <c r="C24" s="109" t="s">
        <v>64</v>
      </c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10">
        <v>9</v>
      </c>
      <c r="M24" s="102"/>
      <c r="N24" s="102"/>
      <c r="O24" s="102"/>
    </row>
    <row r="25" spans="1:15" ht="15" thickBot="1" thickTop="1">
      <c r="A25" s="102"/>
      <c r="B25" s="168"/>
      <c r="C25" s="111" t="s">
        <v>65</v>
      </c>
      <c r="D25" s="114">
        <f>1/9</f>
        <v>0.1111111111111111</v>
      </c>
      <c r="E25" s="114">
        <f>2/9</f>
        <v>0.2222222222222222</v>
      </c>
      <c r="F25" s="114">
        <f>3/9</f>
        <v>0.3333333333333333</v>
      </c>
      <c r="G25" s="114">
        <f>4/9</f>
        <v>0.4444444444444444</v>
      </c>
      <c r="H25" s="114">
        <f>5/9</f>
        <v>0.5555555555555556</v>
      </c>
      <c r="I25" s="114">
        <f>6/9</f>
        <v>0.6666666666666666</v>
      </c>
      <c r="J25" s="114">
        <f>7/9</f>
        <v>0.7777777777777778</v>
      </c>
      <c r="K25" s="114">
        <f>8/9</f>
        <v>0.8888888888888888</v>
      </c>
      <c r="L25" s="115">
        <f>9/9</f>
        <v>1</v>
      </c>
      <c r="M25" s="102"/>
      <c r="N25" s="102"/>
      <c r="O25" s="102"/>
    </row>
    <row r="26" spans="1:15" ht="14.25" thickBot="1">
      <c r="A26" s="102"/>
      <c r="B26" s="167" t="s">
        <v>44</v>
      </c>
      <c r="C26" s="109" t="s">
        <v>64</v>
      </c>
      <c r="D26" s="109">
        <v>1</v>
      </c>
      <c r="E26" s="109">
        <v>2</v>
      </c>
      <c r="F26" s="109">
        <v>3</v>
      </c>
      <c r="G26" s="110">
        <v>4</v>
      </c>
      <c r="H26" s="102"/>
      <c r="I26" s="102"/>
      <c r="J26" s="102"/>
      <c r="K26" s="102"/>
      <c r="L26" s="102"/>
      <c r="M26" s="102"/>
      <c r="N26" s="102"/>
      <c r="O26" s="102"/>
    </row>
    <row r="27" spans="1:15" ht="15" thickBot="1" thickTop="1">
      <c r="A27" s="102"/>
      <c r="B27" s="168"/>
      <c r="C27" s="111" t="s">
        <v>65</v>
      </c>
      <c r="D27" s="114">
        <f>1/4</f>
        <v>0.25</v>
      </c>
      <c r="E27" s="114">
        <f>2/4</f>
        <v>0.5</v>
      </c>
      <c r="F27" s="114">
        <f>3/4</f>
        <v>0.75</v>
      </c>
      <c r="G27" s="115">
        <f>4/4</f>
        <v>1</v>
      </c>
      <c r="H27" s="102"/>
      <c r="I27" s="102"/>
      <c r="J27" s="102"/>
      <c r="K27" s="102"/>
      <c r="L27" s="102"/>
      <c r="M27" s="102"/>
      <c r="N27" s="102"/>
      <c r="O27" s="102"/>
    </row>
    <row r="28" spans="1:15" ht="13.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3.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ht="18.75" customHeight="1">
      <c r="A30" s="102"/>
      <c r="B30" s="103" t="s">
        <v>75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13.5">
      <c r="A31" s="102"/>
      <c r="B31" s="119" t="s">
        <v>139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3.5">
      <c r="A32" s="102"/>
      <c r="B32" s="119" t="s">
        <v>141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ht="13.5">
      <c r="A33" s="102"/>
      <c r="B33" s="120" t="s">
        <v>140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13.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ht="13.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ht="13.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3.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ht="13.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ht="13.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13.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ht="13.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ht="13.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3.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3.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13.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3.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3.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ht="13.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3.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15" ht="13.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3.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3.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3.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3.5">
      <c r="A54" s="180" t="s">
        <v>78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</row>
  </sheetData>
  <sheetProtection/>
  <mergeCells count="22">
    <mergeCell ref="E7:F7"/>
    <mergeCell ref="C11:D11"/>
    <mergeCell ref="E11:F11"/>
    <mergeCell ref="C8:D8"/>
    <mergeCell ref="A54:O54"/>
    <mergeCell ref="E8:F8"/>
    <mergeCell ref="C9:D9"/>
    <mergeCell ref="E9:F9"/>
    <mergeCell ref="C10:D10"/>
    <mergeCell ref="E10:F10"/>
    <mergeCell ref="B26:B27"/>
    <mergeCell ref="B24:B25"/>
    <mergeCell ref="A1:O1"/>
    <mergeCell ref="B14:B15"/>
    <mergeCell ref="B16:B17"/>
    <mergeCell ref="B18:B21"/>
    <mergeCell ref="B22:B23"/>
    <mergeCell ref="C5:D5"/>
    <mergeCell ref="E5:F5"/>
    <mergeCell ref="C6:D6"/>
    <mergeCell ref="E6:F6"/>
    <mergeCell ref="C7:D7"/>
  </mergeCells>
  <printOptions/>
  <pageMargins left="0.2362204724409449" right="0.2362204724409449" top="0.5511811023622047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jrchadmin</cp:lastModifiedBy>
  <cp:lastPrinted>2014-01-16T06:46:42Z</cp:lastPrinted>
  <dcterms:created xsi:type="dcterms:W3CDTF">2012-08-09T10:18:34Z</dcterms:created>
  <dcterms:modified xsi:type="dcterms:W3CDTF">2014-04-23T06:43:35Z</dcterms:modified>
  <cp:category/>
  <cp:version/>
  <cp:contentType/>
  <cp:contentStatus/>
</cp:coreProperties>
</file>